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xtstage.sharepoint.com/sites/PARTAGES/Documents partages/Public/Middle Office/02 - FRAIS Reporting EMT - Lettre Frais Porteur/"/>
    </mc:Choice>
  </mc:AlternateContent>
  <xr:revisionPtr revIDLastSave="1" documentId="8_{9C24F8D0-D014-4F32-B8D8-645E5BB73E97}" xr6:coauthVersionLast="47" xr6:coauthVersionMax="47" xr10:uidLastSave="{DDD7BEB9-8BBC-496D-A993-54D23533484E}"/>
  <bookViews>
    <workbookView xWindow="-108" yWindow="-108" windowWidth="23256" windowHeight="11964" xr2:uid="{4C2B4528-00FB-4363-A5AC-2317F1FF9F11}"/>
  </bookViews>
  <sheets>
    <sheet name="Rapport EMT - Frais Ex post" sheetId="1" r:id="rId1"/>
  </sheets>
  <externalReferences>
    <externalReference r:id="rId2"/>
    <externalReference r:id="rId3"/>
    <externalReference r:id="rId4"/>
    <externalReference r:id="rId5"/>
  </externalReferences>
  <definedNames>
    <definedName name="___r">[1]COMPTE_RESULTAT_IE_dist!#REF!</definedName>
    <definedName name="_25_03_1996">#REF!</definedName>
    <definedName name="_xlnm._FilterDatabase" localSheetId="0" hidden="1">'Rapport EMT - Frais Ex post'!$A$3:$CT$25</definedName>
    <definedName name="a">[1]COMPTE_RESULTAT_IE_dist!#REF!</definedName>
    <definedName name="AAA">#REF!</definedName>
    <definedName name="AFFACOM">#REF!</definedName>
    <definedName name="AFFECT_M">#REF!</definedName>
    <definedName name="AFFECTATION_RESULTAT">#REF!</definedName>
    <definedName name="AFFPAR">#REF!</definedName>
    <definedName name="AFFRAN1">#REF!</definedName>
    <definedName name="AFFRAN2">#REF!</definedName>
    <definedName name="AFFRANE">#REF!</definedName>
    <definedName name="AFFRENBTT">#REF!</definedName>
    <definedName name="AFFRES03">#REF!</definedName>
    <definedName name="AFFRES06">#REF!</definedName>
    <definedName name="AFFRET1">#REF!</definedName>
    <definedName name="AFRECAC">#REF!</definedName>
    <definedName name="AFRECAN">#REF!</definedName>
    <definedName name="AFRECEX">#REF!</definedName>
    <definedName name="AFRECT3">#REF!</definedName>
    <definedName name="AFRENBTC">#REF!</definedName>
    <definedName name="AFRENBTD">#REF!</definedName>
    <definedName name="AFRENBTT">#REF!</definedName>
    <definedName name="AFRET01">#REF!</definedName>
    <definedName name="BAACE000">#REF!</definedName>
    <definedName name="BAACF000">#REF!</definedName>
    <definedName name="BABQ0000">#REF!</definedName>
    <definedName name="BABQE000">#REF!</definedName>
    <definedName name="BABQF000">#REF!</definedName>
    <definedName name="BACA0000">#REF!</definedName>
    <definedName name="BACAE000">#REF!</definedName>
    <definedName name="BACAF000">#REF!</definedName>
    <definedName name="BACN0000">#REF!</definedName>
    <definedName name="BACNE000">#REF!</definedName>
    <definedName name="BACNF000">#REF!</definedName>
    <definedName name="BACTIF00">#REF!</definedName>
    <definedName name="BAFC0000">#REF!</definedName>
    <definedName name="BAFCE000">#REF!</definedName>
    <definedName name="BAFCF000">#REF!</definedName>
    <definedName name="BAIN0000">#REF!</definedName>
    <definedName name="BAOBAC00">#REF!</definedName>
    <definedName name="BAOBE000">#REF!</definedName>
    <definedName name="BAOBF000">#REF!</definedName>
    <definedName name="BAOC0000">#REF!</definedName>
    <definedName name="BAOCEAR0">#REF!</definedName>
    <definedName name="BAOCEAUT">#REF!</definedName>
    <definedName name="BAOCEMP0">#REF!</definedName>
    <definedName name="BAOCEPP0">#REF!</definedName>
    <definedName name="BAOCETE0">#REF!</definedName>
    <definedName name="BAOCETP0">#REF!</definedName>
    <definedName name="BAOCFAR0">#REF!</definedName>
    <definedName name="BAOCFAUT">#REF!</definedName>
    <definedName name="BAOCFMP0">#REF!</definedName>
    <definedName name="BAOCFPP0">#REF!</definedName>
    <definedName name="BAOCFTE0">#REF!</definedName>
    <definedName name="BAOCFTP0">#REF!</definedName>
    <definedName name="BAOP0000">#REF!</definedName>
    <definedName name="BAOPE000">#REF!</definedName>
    <definedName name="BAOPF000">#REF!</definedName>
    <definedName name="BAPA0000">#REF!</definedName>
    <definedName name="BAVA0000">#REF!</definedName>
    <definedName name="BAVAE000">#REF!</definedName>
    <definedName name="BAVAF000">#REF!</definedName>
    <definedName name="BILAN_AU">#REF!</definedName>
    <definedName name="BPASSIF">#REF!</definedName>
    <definedName name="BPCE0000">#REF!</definedName>
    <definedName name="BPCEE000">#REF!</definedName>
    <definedName name="BPCEF000">#REF!</definedName>
    <definedName name="BPCP0000">#REF!</definedName>
    <definedName name="BPCPCA00">#REF!</definedName>
    <definedName name="BPCPRAN0">#REF!</definedName>
    <definedName name="BPCPRE00">#REF!</definedName>
    <definedName name="BPCPRRAN">#REF!</definedName>
    <definedName name="BPCT0000">#REF!</definedName>
    <definedName name="BPCTEAUT">#REF!</definedName>
    <definedName name="BPCTEMP0">#REF!</definedName>
    <definedName name="BPCTETE0">#REF!</definedName>
    <definedName name="BPCTFAUT">#REF!</definedName>
    <definedName name="BPCTFMP0">#REF!</definedName>
    <definedName name="BPCTFTE0">#REF!</definedName>
    <definedName name="BPDA0000">#REF!</definedName>
    <definedName name="BPDAE000">#REF!</definedName>
    <definedName name="BPDAF000">#REF!</definedName>
    <definedName name="BPDFE000">#REF!</definedName>
    <definedName name="BPDFF000">#REF!</definedName>
    <definedName name="BPPV0000">#REF!</definedName>
    <definedName name="BPVME000">#REF!</definedName>
    <definedName name="BPVMF000">#REF!</definedName>
    <definedName name="Code_comptable">#REF!</definedName>
    <definedName name="COMPTE_DE_RESULTAT_AU">#REF!</definedName>
    <definedName name="CON">#REF!</definedName>
    <definedName name="CT_IMPOT">#REF!</definedName>
    <definedName name="CT_IMPOT1">#REF!</definedName>
    <definedName name="DEVISE">#REF!</definedName>
    <definedName name="e">#REF!</definedName>
    <definedName name="EfModelSettingFieldIdRange">#REF!</definedName>
    <definedName name="ELT">#REF!</definedName>
    <definedName name="EVOCAPU">#REF!</definedName>
    <definedName name="EVOCIPM">#REF!</definedName>
    <definedName name="EVOCIPMA">#REF!</definedName>
    <definedName name="EVOCIPP">#REF!</definedName>
    <definedName name="EVOCIPPA">#REF!</definedName>
    <definedName name="EVOL_AFFECTER">#REF!</definedName>
    <definedName name="EVOL_CAPITALISER">#REF!</definedName>
    <definedName name="EVOL_DISTRIBUER">#REF!</definedName>
    <definedName name="EVOLUTION_DE_L_ACTIF_NET">#REF!</definedName>
    <definedName name="EVOVLC">#REF!</definedName>
    <definedName name="EVOVLD">#REF!</definedName>
    <definedName name="ExerciceN">#REF!</definedName>
    <definedName name="ExerciceN_1">#REF!</definedName>
    <definedName name="ExerciceN_2">#REF!</definedName>
    <definedName name="ExerciceN_3">#REF!</definedName>
    <definedName name="ExerciceN_4">#REF!</definedName>
    <definedName name="INVESTISSEMENT____75">#REF!</definedName>
    <definedName name="MainTableRoot">#REF!</definedName>
    <definedName name="MainTableRoot2">#REF!</definedName>
    <definedName name="P66AAV0">#REF!</definedName>
    <definedName name="P66AV00">#REF!</definedName>
    <definedName name="P66CH00">#REF!</definedName>
    <definedName name="P66CH10">#REF!</definedName>
    <definedName name="P66CH20">#REF!</definedName>
    <definedName name="P66CH30">#REF!</definedName>
    <definedName name="P66CH40">#REF!</definedName>
    <definedName name="P66DA00">#REF!</definedName>
    <definedName name="P66FG00">#REF!</definedName>
    <definedName name="P66PA00">#REF!</definedName>
    <definedName name="P66PR00">#REF!</definedName>
    <definedName name="P66PR10">#REF!</definedName>
    <definedName name="P66PR11">[2]COMPTE_RESULTAT_IE_dist!#REF!</definedName>
    <definedName name="P66PR12">[2]COMPTE_RESULTAT_IE_dist!#REF!</definedName>
    <definedName name="P66PR20">#REF!</definedName>
    <definedName name="P66PR21">[2]COMPTE_RESULTAT_IE_dist!#REF!</definedName>
    <definedName name="P66PR22">[2]COMPTE_RESULTAT_IE_dist!#REF!</definedName>
    <definedName name="P66PR30">[2]COMPTE_RESULTAT_IE_dist!#REF!</definedName>
    <definedName name="P66PR40">#REF!</definedName>
    <definedName name="P66PR50">#REF!</definedName>
    <definedName name="P66PR51">[2]COMPTE_RESULTAT_IE_dist!#REF!</definedName>
    <definedName name="P66PR52">[2]COMPTE_RESULTAT_IE_dist!#REF!</definedName>
    <definedName name="P66PR60">#REF!</definedName>
    <definedName name="P66PR70">#REF!</definedName>
    <definedName name="P66PR71">[2]COMPTE_RESULTAT_IE_dist!#REF!</definedName>
    <definedName name="P66PR72">[2]COMPTE_RESULTAT_IE_dist!#REF!</definedName>
    <definedName name="P66PR80">#REF!</definedName>
    <definedName name="P66R10">[3]COMPTE_RESULTAT_IE_dist!#REF!</definedName>
    <definedName name="P66R20">[3]COMPTE_RESULTAT_IE_dist!#REF!</definedName>
    <definedName name="P66R70">[3]COMPTE_RESULTAT_IE_dist!#REF!</definedName>
    <definedName name="P66RE01">#REF!</definedName>
    <definedName name="P66RE02">#REF!</definedName>
    <definedName name="P66RR00">#REF!</definedName>
    <definedName name="P67AN00">#REF!</definedName>
    <definedName name="P67ANEA">#REF!</definedName>
    <definedName name="P67EA11">#REF!</definedName>
    <definedName name="P67EA12">#REF!</definedName>
    <definedName name="P67EA13">#REF!</definedName>
    <definedName name="P67EA14">#REF!</definedName>
    <definedName name="P67EA15">#REF!</definedName>
    <definedName name="P67EA16">#REF!</definedName>
    <definedName name="P67EA17">#REF!</definedName>
    <definedName name="P67EA18">#REF!</definedName>
    <definedName name="P67EA191">#REF!</definedName>
    <definedName name="P67EA192">#REF!</definedName>
    <definedName name="P67EA201">#REF!</definedName>
    <definedName name="P67EA202">#REF!</definedName>
    <definedName name="P67EA23">#REF!</definedName>
    <definedName name="P67EA24">#REF!</definedName>
    <definedName name="P67EA25">#REF!</definedName>
    <definedName name="P67EA26">#REF!</definedName>
    <definedName name="P67EA301">#REF!</definedName>
    <definedName name="P67EA302">#REF!</definedName>
    <definedName name="PgRoot">#REF!</definedName>
    <definedName name="PLU">#REF!</definedName>
    <definedName name="Portefeuille">#REF!</definedName>
    <definedName name="QrRoot">#REF!</definedName>
    <definedName name="Résultat_à">#REF!</definedName>
    <definedName name="x">#REF!</definedName>
    <definedName name="z">[1]COMPTE_RESULTAT_IE_dist!#REF!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7" i="1" l="1"/>
  <c r="AE27" i="1"/>
  <c r="CA26" i="1"/>
  <c r="AE26" i="1"/>
  <c r="CR25" i="1"/>
  <c r="CA25" i="1"/>
  <c r="AE25" i="1"/>
  <c r="CR24" i="1"/>
  <c r="CA24" i="1"/>
  <c r="AE24" i="1"/>
  <c r="CA23" i="1"/>
  <c r="AE23" i="1"/>
  <c r="CA22" i="1"/>
  <c r="AE22" i="1"/>
  <c r="CR21" i="1"/>
  <c r="CA21" i="1"/>
  <c r="BU21" i="1"/>
  <c r="AE21" i="1"/>
  <c r="CR20" i="1"/>
  <c r="CM20" i="1" s="1"/>
  <c r="CA20" i="1"/>
  <c r="AE20" i="1"/>
  <c r="CR19" i="1"/>
  <c r="CA19" i="1"/>
  <c r="BU19" i="1"/>
  <c r="AE19" i="1"/>
  <c r="CR18" i="1"/>
  <c r="CA18" i="1"/>
  <c r="BU18" i="1"/>
  <c r="BS18" i="1"/>
  <c r="AE18" i="1"/>
  <c r="CA17" i="1"/>
  <c r="BS17" i="1"/>
  <c r="AE17" i="1"/>
  <c r="CA16" i="1"/>
  <c r="BS16" i="1"/>
  <c r="AE16" i="1"/>
  <c r="CR15" i="1"/>
  <c r="CA15" i="1"/>
  <c r="BS15" i="1"/>
  <c r="AE15" i="1"/>
  <c r="CR14" i="1"/>
  <c r="CA14" i="1"/>
  <c r="BS14" i="1"/>
  <c r="AE14" i="1"/>
  <c r="CR13" i="1"/>
  <c r="CA13" i="1"/>
  <c r="BS13" i="1"/>
  <c r="AE13" i="1"/>
  <c r="CR12" i="1"/>
  <c r="CA12" i="1"/>
  <c r="BS12" i="1"/>
  <c r="AE12" i="1"/>
  <c r="CR11" i="1"/>
  <c r="CA11" i="1"/>
  <c r="AE11" i="1"/>
  <c r="CR10" i="1"/>
  <c r="CA10" i="1"/>
  <c r="BS10" i="1"/>
  <c r="AE10" i="1"/>
  <c r="CR9" i="1"/>
  <c r="CA9" i="1"/>
  <c r="AE9" i="1"/>
  <c r="CR8" i="1"/>
  <c r="CA8" i="1"/>
  <c r="BS8" i="1"/>
  <c r="AE8" i="1"/>
  <c r="CR7" i="1"/>
  <c r="CA7" i="1"/>
  <c r="AE7" i="1"/>
  <c r="CR6" i="1"/>
  <c r="CA6" i="1"/>
  <c r="BS6" i="1"/>
  <c r="AE6" i="1"/>
  <c r="CR5" i="1"/>
  <c r="CA5" i="1"/>
  <c r="BS5" i="1"/>
  <c r="AE5" i="1"/>
  <c r="CR4" i="1"/>
  <c r="CA4" i="1"/>
  <c r="BS4" i="1"/>
  <c r="AE4" i="1"/>
  <c r="CN14" i="1" l="1"/>
  <c r="CM14" i="1" s="1"/>
  <c r="CN21" i="1"/>
  <c r="CM21" i="1" s="1"/>
  <c r="CN24" i="1"/>
  <c r="CM24" i="1" s="1"/>
  <c r="CN27" i="1" l="1"/>
  <c r="CM27" i="1" s="1"/>
  <c r="CI23" i="1"/>
  <c r="CN13" i="1"/>
  <c r="CM13" i="1" s="1"/>
  <c r="CK24" i="1"/>
  <c r="CI22" i="1"/>
  <c r="CI13" i="1"/>
  <c r="CI24" i="1"/>
  <c r="CN10" i="1"/>
  <c r="CM10" i="1" s="1"/>
  <c r="CN6" i="1"/>
  <c r="CM6" i="1" s="1"/>
  <c r="CN5" i="1"/>
  <c r="CM5" i="1" s="1"/>
  <c r="CN4" i="1"/>
  <c r="CM4" i="1" s="1"/>
  <c r="CN9" i="1"/>
  <c r="CM9" i="1" s="1"/>
  <c r="CN18" i="1"/>
  <c r="CM18" i="1" s="1"/>
  <c r="CN15" i="1"/>
  <c r="CM15" i="1" s="1"/>
  <c r="CN25" i="1"/>
  <c r="CM25" i="1" s="1"/>
  <c r="CN8" i="1"/>
  <c r="CM8" i="1" s="1"/>
  <c r="CN19" i="1"/>
  <c r="CM19" i="1" s="1"/>
  <c r="CN7" i="1"/>
  <c r="CM7" i="1" s="1"/>
  <c r="CN11" i="1"/>
  <c r="CM11" i="1" s="1"/>
  <c r="CN12" i="1"/>
  <c r="CM12" i="1" s="1"/>
  <c r="CN22" i="1"/>
  <c r="CM22" i="1" s="1"/>
  <c r="CN23" i="1"/>
  <c r="CM23" i="1" s="1"/>
  <c r="CF11" i="1" l="1"/>
  <c r="CF15" i="1"/>
  <c r="CK5" i="1"/>
  <c r="CF27" i="1"/>
  <c r="CK11" i="1"/>
  <c r="CF14" i="1"/>
  <c r="CI14" i="1"/>
  <c r="CK7" i="1"/>
  <c r="CI9" i="1"/>
  <c r="CF19" i="1"/>
  <c r="CK18" i="1"/>
  <c r="CF10" i="1"/>
  <c r="CK26" i="1"/>
  <c r="CF13" i="1"/>
  <c r="CK22" i="1"/>
  <c r="CK6" i="1"/>
  <c r="CI4" i="1"/>
  <c r="CK10" i="1"/>
  <c r="CK25" i="1"/>
  <c r="CK23" i="1"/>
  <c r="CI8" i="1"/>
  <c r="CK13" i="1"/>
  <c r="CI12" i="1"/>
  <c r="CI18" i="1"/>
  <c r="CI5" i="1"/>
  <c r="CF12" i="1"/>
  <c r="CK19" i="1"/>
  <c r="CN26" i="1"/>
  <c r="CM26" i="1" s="1"/>
  <c r="CK9" i="1"/>
  <c r="CF25" i="1"/>
  <c r="CF5" i="1"/>
  <c r="CF18" i="1"/>
  <c r="CF21" i="1"/>
  <c r="CK4" i="1"/>
  <c r="CN20" i="1"/>
  <c r="CK27" i="1"/>
  <c r="CI15" i="1"/>
  <c r="CK21" i="1"/>
  <c r="CK14" i="1"/>
  <c r="CI25" i="1"/>
  <c r="CK8" i="1"/>
  <c r="CF8" i="1"/>
  <c r="CF9" i="1"/>
  <c r="CK12" i="1"/>
  <c r="CF7" i="1"/>
  <c r="CI7" i="1"/>
  <c r="CF24" i="1"/>
  <c r="CI21" i="1"/>
  <c r="CI11" i="1"/>
  <c r="CI26" i="1"/>
  <c r="CI6" i="1"/>
  <c r="CI19" i="1"/>
  <c r="CF6" i="1"/>
  <c r="CK15" i="1"/>
  <c r="CF26" i="1"/>
  <c r="CF4" i="1"/>
  <c r="CI27" i="1"/>
  <c r="CI10" i="1"/>
  <c r="CF22" i="1" l="1"/>
  <c r="CF23" i="1"/>
  <c r="CN16" i="1"/>
  <c r="CM16" i="1" s="1"/>
  <c r="CN17" i="1"/>
  <c r="CM17" i="1" s="1"/>
  <c r="CF16" i="1"/>
  <c r="CK20" i="1" l="1"/>
  <c r="CF20" i="1"/>
  <c r="CI20" i="1"/>
  <c r="CF17" i="1" l="1"/>
  <c r="CI16" i="1"/>
  <c r="CK16" i="1"/>
  <c r="CK17" i="1"/>
  <c r="CI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Laurence MAUDIRE</author>
  </authors>
  <commentList>
    <comment ref="BS3" authorId="0" shapeId="0" xr:uid="{CD55C3C4-4FEA-4223-8F32-6BDF9D83A1EA}">
      <text>
        <r>
          <rPr>
            <b/>
            <sz val="9"/>
            <color indexed="81"/>
            <rFont val="Tahoma"/>
            <family val="2"/>
          </rPr>
          <t>Laurence MAUDIRE:</t>
        </r>
        <r>
          <rPr>
            <sz val="9"/>
            <color indexed="81"/>
            <rFont val="Tahoma"/>
            <family val="2"/>
          </rPr>
          <t xml:space="preserve">
Ongoing costs include management fees and distribution fees, and exclude all  transaction costs, incidental costs and performance fees. Costs reported should reflect current running ongoing costs.</t>
        </r>
      </text>
    </comment>
    <comment ref="BU3" authorId="0" shapeId="0" xr:uid="{818ABE75-A9BA-40A5-9940-58D95E73EF74}">
      <text>
        <r>
          <rPr>
            <b/>
            <sz val="9"/>
            <color indexed="81"/>
            <rFont val="Tahoma"/>
            <family val="2"/>
          </rPr>
          <t>Laurence MAUDIRE:</t>
        </r>
        <r>
          <rPr>
            <sz val="9"/>
            <color indexed="81"/>
            <rFont val="Tahoma"/>
            <family val="2"/>
          </rPr>
          <t xml:space="preserve">
These fees are included in total on going costs. These fees are used by distributors to calculate their retrocession fees. Costs reported should reflect current running management costs.</t>
        </r>
      </text>
    </comment>
    <comment ref="CI3" authorId="0" shapeId="0" xr:uid="{406BF614-A285-4605-AA17-276CE3B664C6}">
      <text>
        <r>
          <rPr>
            <b/>
            <sz val="9"/>
            <color indexed="81"/>
            <rFont val="Tahoma"/>
            <family val="2"/>
          </rPr>
          <t>Laurence MAUDIRE:</t>
        </r>
        <r>
          <rPr>
            <sz val="9"/>
            <color indexed="81"/>
            <rFont val="Tahoma"/>
            <family val="2"/>
          </rPr>
          <t xml:space="preserve">
These fees are included in total on going costs. These fees are used by distributors to calculate their retrocession fees </t>
        </r>
      </text>
    </comment>
  </commentList>
</comments>
</file>

<file path=xl/sharedStrings.xml><?xml version="1.0" encoding="utf-8"?>
<sst xmlns="http://schemas.openxmlformats.org/spreadsheetml/2006/main" count="1195" uniqueCount="188">
  <si>
    <t>EMT Data Set Information - Mandatory Section</t>
  </si>
  <si>
    <t>General Financial Instrument information - Mandatory Section</t>
  </si>
  <si>
    <t>Target Market Section</t>
  </si>
  <si>
    <t>Cost &amp; Charges Ex-Ante Section</t>
  </si>
  <si>
    <t>Cost &amp; Charges Ex-Post Section</t>
  </si>
  <si>
    <t>M</t>
  </si>
  <si>
    <t>O</t>
  </si>
  <si>
    <t>C</t>
  </si>
  <si>
    <t>I</t>
  </si>
  <si>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</si>
  <si>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</si>
  <si>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</si>
  <si>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</si>
  <si>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</si>
  <si>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</si>
  <si>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</si>
  <si>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</si>
  <si>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</si>
  <si>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</si>
  <si>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</si>
  <si>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</si>
  <si>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</si>
  <si>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</si>
  <si>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</si>
  <si>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</si>
  <si>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</si>
  <si>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</si>
  <si>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</si>
  <si>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</si>
  <si>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</si>
  <si>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</si>
  <si>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</si>
  <si>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</si>
  <si>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</si>
  <si>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</si>
  <si>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</si>
  <si>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</si>
  <si>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</si>
  <si>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</si>
  <si>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</si>
  <si>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</si>
  <si>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</si>
  <si>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</si>
  <si>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</si>
  <si>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</si>
  <si>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</si>
  <si>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</si>
  <si>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</si>
  <si>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</si>
  <si>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</si>
  <si>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</si>
  <si>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</si>
  <si>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</si>
  <si>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</si>
  <si>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</si>
  <si>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</si>
  <si>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</si>
  <si>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</si>
  <si>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</si>
  <si>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</si>
  <si>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</si>
  <si>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</si>
  <si>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</si>
  <si>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</si>
  <si>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05105_Intended_Compatible_With_Clients_Having_ESG_Preferences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</si>
  <si>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</si>
  <si>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</si>
  <si>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</si>
  <si>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</si>
  <si>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</si>
  <si>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</si>
  <si>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</si>
  <si>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</si>
  <si>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</si>
  <si>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</si>
  <si>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</si>
  <si>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</si>
  <si>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</si>
  <si>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</si>
  <si>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</si>
  <si>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</si>
  <si>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</si>
  <si>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</si>
  <si>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</si>
  <si>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</si>
  <si>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</si>
  <si>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</si>
  <si>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</si>
  <si>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</si>
  <si>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</si>
  <si>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</si>
  <si>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</si>
  <si>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</si>
  <si>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</si>
  <si>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</si>
  <si>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</si>
  <si>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</si>
  <si>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</si>
  <si>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</si>
  <si>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</si>
  <si>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</si>
  <si>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</si>
  <si>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</si>
  <si>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V3</t>
  </si>
  <si>
    <t>NEXTSTAGE AM</t>
  </si>
  <si>
    <t>9695008ZI8RVIJ5Q9C42</t>
  </si>
  <si>
    <t>INFO@NEXTSTAGE.COM</t>
  </si>
  <si>
    <t>Y</t>
  </si>
  <si>
    <t>FR0010565788</t>
  </si>
  <si>
    <t>1</t>
  </si>
  <si>
    <t>FCPR PME Championnes II</t>
  </si>
  <si>
    <t>EUR</t>
  </si>
  <si>
    <t>N</t>
  </si>
  <si>
    <t>3 - Alternative Investment Fund - Closed ended fund</t>
  </si>
  <si>
    <t>Neutral</t>
  </si>
  <si>
    <t>7</t>
  </si>
  <si>
    <t>L</t>
  </si>
  <si>
    <t>B</t>
  </si>
  <si>
    <t>0</t>
  </si>
  <si>
    <t>FR0011429505</t>
  </si>
  <si>
    <t>FIP NextStage Rendement</t>
  </si>
  <si>
    <t>2022-13-31</t>
  </si>
  <si>
    <t>FR0011554963</t>
  </si>
  <si>
    <t>FCPR NEXTSTAGE RENDEMENT</t>
  </si>
  <si>
    <t>2024-12-31</t>
  </si>
  <si>
    <t>FR0011780691</t>
  </si>
  <si>
    <t>FIP Nextstage Rendement 2021</t>
  </si>
  <si>
    <t>2023-01-01</t>
  </si>
  <si>
    <t>FR0012086601</t>
  </si>
  <si>
    <t>FCPI NEXTSTAGE CAP 2020</t>
  </si>
  <si>
    <t>2021-01-31</t>
  </si>
  <si>
    <t>FR0012559938</t>
  </si>
  <si>
    <t>FCPI NextStage CAP 2021</t>
  </si>
  <si>
    <t>2022-01-01</t>
  </si>
  <si>
    <t>FR0012844165</t>
  </si>
  <si>
    <t>FIP NEXSTAGE RENDEMENT 2022</t>
  </si>
  <si>
    <t>2025-06-30</t>
  </si>
  <si>
    <t>FR0013055019</t>
  </si>
  <si>
    <t>FCPI NEXTSTAGE CAP 2022 IR</t>
  </si>
  <si>
    <t>2022-12-31</t>
  </si>
  <si>
    <t>FR0013055050</t>
  </si>
  <si>
    <t>FCPI NEXTSTAGE CAP 2023 ISF</t>
  </si>
  <si>
    <t>2023-12-31</t>
  </si>
  <si>
    <t>FR0013202108</t>
  </si>
  <si>
    <t>NEXTSTAGE CROISSANCE</t>
  </si>
  <si>
    <t>6</t>
  </si>
  <si>
    <t>FR0013221207</t>
  </si>
  <si>
    <t>FIP NEXTSTAGE CONVICTIONS 2024</t>
  </si>
  <si>
    <t>3024-09-30</t>
  </si>
  <si>
    <t>FR0013264785</t>
  </si>
  <si>
    <t>FCPI NextStage CAP 2024 IR</t>
  </si>
  <si>
    <t>FR0013412210</t>
  </si>
  <si>
    <t>FCPR NextStage Rendement II - PART A</t>
  </si>
  <si>
    <t>2026-06-30</t>
  </si>
  <si>
    <t>FCPR R2 A</t>
  </si>
  <si>
    <t>FCPR NextStage Rendement II - PART C</t>
  </si>
  <si>
    <t>FCPR R2 C</t>
  </si>
  <si>
    <t>FR0013314531</t>
  </si>
  <si>
    <t>FCPI UFF France INNOVATION N°1</t>
  </si>
  <si>
    <t>2025-12-31</t>
  </si>
  <si>
    <t>FR0013419090</t>
  </si>
  <si>
    <t>FCPI UFF France Innovation n°2</t>
  </si>
  <si>
    <t>2027-03-31</t>
  </si>
  <si>
    <t>FR0013532389</t>
  </si>
  <si>
    <t>FCPI UFF France Innovation n°3</t>
  </si>
  <si>
    <t>2028-03-31</t>
  </si>
  <si>
    <t>FR0013426434</t>
  </si>
  <si>
    <t>FCPI NEXTSTAGE CAP 2026 IR</t>
  </si>
  <si>
    <t>FR0013480290</t>
  </si>
  <si>
    <t>FPCI NEXTSTAGE CAPITAL ENTREPRENEUR PART A</t>
  </si>
  <si>
    <t>2027-07-05</t>
  </si>
  <si>
    <t>CAPITAL ENTREPRENEUR A</t>
  </si>
  <si>
    <t>FR0013480316</t>
  </si>
  <si>
    <t>FPCI NEXTSTAGE CAPITAL ENTREPRENEUR PART C</t>
  </si>
  <si>
    <t>CAPITAL ENTREPRENEUR C</t>
  </si>
  <si>
    <t>FR0013531316</t>
  </si>
  <si>
    <t>FCPI Nextstage Découvertes 2020-2021</t>
  </si>
  <si>
    <t>2030-12-31</t>
  </si>
  <si>
    <t>FR0014006B52</t>
  </si>
  <si>
    <t>FCPI UFF France Innovation n°4</t>
  </si>
  <si>
    <t>2030-03-31</t>
  </si>
  <si>
    <t>FPCI NEXTSTAGE CAPITAL ENTREPRENEUR II PART A</t>
  </si>
  <si>
    <t>4 - Alternative Investment Fund - Closed ended fund</t>
  </si>
  <si>
    <t>CAPITAL ENTREPRENEUR II A</t>
  </si>
  <si>
    <t>FPCI NEXTSTAGE CAPITAL ENTREPRENEUR II PART C</t>
  </si>
  <si>
    <t>5 - Alternative Investment Fund - Closed ended fund</t>
  </si>
  <si>
    <t>CAPITAL ENTREPRENEUR II 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</si>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</sst>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"/>
    <numFmt numFmtId="165" formatCode="#,##0.0000"/>
    <numFmt numFmtId="166" formatCode="0.00000"/>
    <numFmt numFmtId="167" formatCode="0.0000"/>
    <numFmt numFmtId="168" formatCode="dd/mm/yyyy;;&quot;&quot;"/>
    <numFmt numFmtId="169" formatCode="yyyy\-mm\-dd;@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rgb="FFF8FBFC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333333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8FBFC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7" borderId="1" xfId="3" applyFont="1" applyFill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5" fillId="8" borderId="1" xfId="3" applyFont="1" applyFill="1" applyBorder="1" applyAlignment="1">
      <alignment vertical="center" wrapText="1"/>
    </xf>
    <xf numFmtId="0" fontId="5" fillId="9" borderId="1" xfId="3" applyFont="1" applyFill="1" applyBorder="1" applyAlignment="1">
      <alignment vertical="center" wrapText="1"/>
    </xf>
    <xf numFmtId="0" fontId="5" fillId="10" borderId="1" xfId="3" applyFont="1" applyFill="1" applyBorder="1" applyAlignment="1">
      <alignment vertical="center" wrapText="1"/>
    </xf>
    <xf numFmtId="0" fontId="5" fillId="11" borderId="1" xfId="3" applyFont="1" applyFill="1" applyBorder="1" applyAlignment="1">
      <alignment horizontal="left" vertical="center" wrapText="1"/>
    </xf>
    <xf numFmtId="0" fontId="5" fillId="12" borderId="1" xfId="3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5" fillId="11" borderId="1" xfId="3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13" borderId="1" xfId="0" applyFont="1" applyFill="1" applyBorder="1" applyAlignment="1">
      <alignment horizontal="left" vertical="center" wrapText="1"/>
    </xf>
    <xf numFmtId="14" fontId="7" fillId="14" borderId="2" xfId="0" quotePrefix="1" applyNumberFormat="1" applyFont="1" applyFill="1" applyBorder="1" applyAlignment="1">
      <alignment horizontal="center" vertical="center"/>
    </xf>
    <xf numFmtId="49" fontId="7" fillId="14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/>
    </xf>
    <xf numFmtId="14" fontId="9" fillId="14" borderId="2" xfId="2" quotePrefix="1" applyNumberFormat="1" applyFill="1" applyBorder="1" applyAlignment="1">
      <alignment horizontal="center" vertical="center"/>
    </xf>
    <xf numFmtId="14" fontId="7" fillId="16" borderId="2" xfId="0" quotePrefix="1" applyNumberFormat="1" applyFont="1" applyFill="1" applyBorder="1" applyAlignment="1">
      <alignment horizontal="center" vertical="center"/>
    </xf>
    <xf numFmtId="14" fontId="7" fillId="17" borderId="2" xfId="0" quotePrefix="1" applyNumberFormat="1" applyFont="1" applyFill="1" applyBorder="1" applyAlignment="1">
      <alignment horizontal="center" vertical="center"/>
    </xf>
    <xf numFmtId="49" fontId="7" fillId="14" borderId="2" xfId="0" applyNumberFormat="1" applyFont="1" applyFill="1" applyBorder="1" applyAlignment="1">
      <alignment horizontal="center" vertical="center"/>
    </xf>
    <xf numFmtId="164" fontId="7" fillId="14" borderId="2" xfId="0" applyNumberFormat="1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49" fontId="7" fillId="18" borderId="2" xfId="0" applyNumberFormat="1" applyFont="1" applyFill="1" applyBorder="1" applyAlignment="1">
      <alignment horizontal="center" vertical="center" wrapText="1"/>
    </xf>
    <xf numFmtId="0" fontId="7" fillId="14" borderId="2" xfId="1" applyNumberFormat="1" applyFont="1" applyFill="1" applyBorder="1" applyAlignment="1">
      <alignment horizontal="center" vertical="center" wrapText="1"/>
    </xf>
    <xf numFmtId="0" fontId="7" fillId="18" borderId="2" xfId="1" applyNumberFormat="1" applyFont="1" applyFill="1" applyBorder="1" applyAlignment="1">
      <alignment horizontal="center" vertical="center" wrapText="1"/>
    </xf>
    <xf numFmtId="165" fontId="7" fillId="14" borderId="2" xfId="1" applyNumberFormat="1" applyFont="1" applyFill="1" applyBorder="1" applyAlignment="1">
      <alignment horizontal="center" vertical="center" wrapText="1"/>
    </xf>
    <xf numFmtId="166" fontId="7" fillId="14" borderId="2" xfId="0" applyNumberFormat="1" applyFont="1" applyFill="1" applyBorder="1" applyAlignment="1">
      <alignment horizontal="center" vertical="center" wrapText="1"/>
    </xf>
    <xf numFmtId="166" fontId="7" fillId="18" borderId="2" xfId="0" applyNumberFormat="1" applyFont="1" applyFill="1" applyBorder="1" applyAlignment="1">
      <alignment horizontal="center" vertical="center" wrapText="1"/>
    </xf>
    <xf numFmtId="167" fontId="7" fillId="14" borderId="2" xfId="0" applyNumberFormat="1" applyFont="1" applyFill="1" applyBorder="1" applyAlignment="1">
      <alignment horizontal="center" vertical="center" wrapText="1"/>
    </xf>
    <xf numFmtId="2" fontId="7" fillId="14" borderId="2" xfId="0" applyNumberFormat="1" applyFont="1" applyFill="1" applyBorder="1" applyAlignment="1">
      <alignment horizontal="center" vertical="center" wrapText="1"/>
    </xf>
    <xf numFmtId="168" fontId="7" fillId="14" borderId="2" xfId="0" applyNumberFormat="1" applyFont="1" applyFill="1" applyBorder="1" applyAlignment="1">
      <alignment horizontal="center" vertical="center" wrapText="1"/>
    </xf>
    <xf numFmtId="168" fontId="7" fillId="19" borderId="3" xfId="0" applyNumberFormat="1" applyFont="1" applyFill="1" applyBorder="1" applyAlignment="1">
      <alignment horizontal="center" vertical="center" wrapText="1"/>
    </xf>
    <xf numFmtId="169" fontId="7" fillId="18" borderId="0" xfId="0" applyNumberFormat="1" applyFont="1" applyFill="1" applyAlignment="1">
      <alignment horizontal="center" vertical="center" wrapText="1"/>
    </xf>
    <xf numFmtId="0" fontId="7" fillId="14" borderId="0" xfId="0" applyFont="1" applyFill="1" applyAlignment="1">
      <alignment horizontal="left"/>
    </xf>
    <xf numFmtId="0" fontId="7" fillId="15" borderId="0" xfId="0" applyFont="1" applyFill="1" applyAlignment="1">
      <alignment horizontal="center" vertical="center"/>
    </xf>
    <xf numFmtId="166" fontId="7" fillId="14" borderId="0" xfId="0" applyNumberFormat="1" applyFont="1" applyFill="1" applyAlignment="1">
      <alignment horizontal="left"/>
    </xf>
    <xf numFmtId="14" fontId="7" fillId="14" borderId="3" xfId="0" quotePrefix="1" applyNumberFormat="1" applyFont="1" applyFill="1" applyBorder="1" applyAlignment="1">
      <alignment horizontal="center" vertical="center"/>
    </xf>
    <xf numFmtId="49" fontId="7" fillId="14" borderId="3" xfId="0" applyNumberFormat="1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vertical="center"/>
    </xf>
    <xf numFmtId="14" fontId="9" fillId="14" borderId="3" xfId="2" quotePrefix="1" applyNumberFormat="1" applyFill="1" applyBorder="1" applyAlignment="1">
      <alignment horizontal="center" vertical="center"/>
    </xf>
    <xf numFmtId="14" fontId="7" fillId="16" borderId="3" xfId="0" quotePrefix="1" applyNumberFormat="1" applyFont="1" applyFill="1" applyBorder="1" applyAlignment="1">
      <alignment horizontal="center" vertical="center"/>
    </xf>
    <xf numFmtId="14" fontId="7" fillId="17" borderId="3" xfId="0" quotePrefix="1" applyNumberFormat="1" applyFont="1" applyFill="1" applyBorder="1" applyAlignment="1">
      <alignment horizontal="center" vertical="center"/>
    </xf>
    <xf numFmtId="49" fontId="7" fillId="14" borderId="3" xfId="0" applyNumberFormat="1" applyFont="1" applyFill="1" applyBorder="1" applyAlignment="1">
      <alignment horizontal="center" vertical="center"/>
    </xf>
    <xf numFmtId="164" fontId="7" fillId="14" borderId="3" xfId="0" applyNumberFormat="1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49" fontId="7" fillId="18" borderId="3" xfId="0" applyNumberFormat="1" applyFont="1" applyFill="1" applyBorder="1" applyAlignment="1">
      <alignment horizontal="center" vertical="center" wrapText="1"/>
    </xf>
    <xf numFmtId="0" fontId="7" fillId="14" borderId="3" xfId="1" applyNumberFormat="1" applyFont="1" applyFill="1" applyBorder="1" applyAlignment="1">
      <alignment horizontal="center" vertical="center" wrapText="1"/>
    </xf>
    <xf numFmtId="0" fontId="7" fillId="18" borderId="3" xfId="1" applyNumberFormat="1" applyFont="1" applyFill="1" applyBorder="1" applyAlignment="1">
      <alignment horizontal="center" vertical="center" wrapText="1"/>
    </xf>
    <xf numFmtId="165" fontId="7" fillId="14" borderId="3" xfId="1" applyNumberFormat="1" applyFont="1" applyFill="1" applyBorder="1" applyAlignment="1">
      <alignment horizontal="center" vertical="center" wrapText="1"/>
    </xf>
    <xf numFmtId="166" fontId="7" fillId="14" borderId="3" xfId="0" applyNumberFormat="1" applyFont="1" applyFill="1" applyBorder="1" applyAlignment="1">
      <alignment horizontal="center" vertical="center" wrapText="1"/>
    </xf>
    <xf numFmtId="166" fontId="7" fillId="18" borderId="3" xfId="0" applyNumberFormat="1" applyFont="1" applyFill="1" applyBorder="1" applyAlignment="1">
      <alignment horizontal="center" vertical="center" wrapText="1"/>
    </xf>
    <xf numFmtId="167" fontId="7" fillId="14" borderId="3" xfId="0" applyNumberFormat="1" applyFont="1" applyFill="1" applyBorder="1" applyAlignment="1">
      <alignment horizontal="center" vertical="center" wrapText="1"/>
    </xf>
    <xf numFmtId="2" fontId="7" fillId="14" borderId="3" xfId="0" applyNumberFormat="1" applyFont="1" applyFill="1" applyBorder="1" applyAlignment="1">
      <alignment horizontal="center" vertical="center" wrapText="1"/>
    </xf>
    <xf numFmtId="168" fontId="7" fillId="14" borderId="3" xfId="0" applyNumberFormat="1" applyFont="1" applyFill="1" applyBorder="1" applyAlignment="1">
      <alignment horizontal="center" vertical="center" wrapText="1"/>
    </xf>
    <xf numFmtId="14" fontId="7" fillId="19" borderId="3" xfId="0" quotePrefix="1" applyNumberFormat="1" applyFont="1" applyFill="1" applyBorder="1" applyAlignment="1">
      <alignment horizontal="center" vertical="center"/>
    </xf>
    <xf numFmtId="49" fontId="7" fillId="19" borderId="3" xfId="0" applyNumberFormat="1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vertical="center"/>
    </xf>
    <xf numFmtId="14" fontId="9" fillId="19" borderId="3" xfId="2" quotePrefix="1" applyNumberFormat="1" applyFill="1" applyBorder="1" applyAlignment="1">
      <alignment horizontal="center" vertical="center"/>
    </xf>
    <xf numFmtId="49" fontId="7" fillId="19" borderId="3" xfId="0" applyNumberFormat="1" applyFont="1" applyFill="1" applyBorder="1" applyAlignment="1">
      <alignment horizontal="center" vertical="center"/>
    </xf>
    <xf numFmtId="164" fontId="7" fillId="19" borderId="3" xfId="0" applyNumberFormat="1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3" xfId="1" applyNumberFormat="1" applyFont="1" applyFill="1" applyBorder="1" applyAlignment="1">
      <alignment horizontal="center" vertical="center" wrapText="1"/>
    </xf>
    <xf numFmtId="165" fontId="7" fillId="19" borderId="3" xfId="1" applyNumberFormat="1" applyFont="1" applyFill="1" applyBorder="1" applyAlignment="1">
      <alignment horizontal="center" vertical="center" wrapText="1"/>
    </xf>
    <xf numFmtId="166" fontId="7" fillId="19" borderId="3" xfId="0" applyNumberFormat="1" applyFont="1" applyFill="1" applyBorder="1" applyAlignment="1">
      <alignment horizontal="center" vertical="center" wrapText="1"/>
    </xf>
    <xf numFmtId="167" fontId="7" fillId="19" borderId="3" xfId="0" applyNumberFormat="1" applyFont="1" applyFill="1" applyBorder="1" applyAlignment="1">
      <alignment horizontal="center" vertical="center" wrapText="1"/>
    </xf>
    <xf numFmtId="2" fontId="7" fillId="19" borderId="3" xfId="0" applyNumberFormat="1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left"/>
    </xf>
    <xf numFmtId="0" fontId="7" fillId="20" borderId="0" xfId="0" applyFont="1" applyFill="1" applyAlignment="1">
      <alignment horizontal="center" vertical="center"/>
    </xf>
    <xf numFmtId="166" fontId="7" fillId="19" borderId="0" xfId="0" applyNumberFormat="1" applyFont="1" applyFill="1" applyAlignment="1">
      <alignment horizontal="left"/>
    </xf>
    <xf numFmtId="166" fontId="11" fillId="19" borderId="3" xfId="0" applyNumberFormat="1" applyFont="1" applyFill="1" applyBorder="1" applyAlignment="1">
      <alignment horizontal="center" vertical="center" wrapText="1"/>
    </xf>
    <xf numFmtId="166" fontId="11" fillId="18" borderId="3" xfId="0" applyNumberFormat="1" applyFont="1" applyFill="1" applyBorder="1" applyAlignment="1">
      <alignment horizontal="center" vertical="center" wrapText="1"/>
    </xf>
    <xf numFmtId="167" fontId="11" fillId="14" borderId="3" xfId="0" applyNumberFormat="1" applyFont="1" applyFill="1" applyBorder="1" applyAlignment="1">
      <alignment horizontal="center" vertical="center" wrapText="1"/>
    </xf>
    <xf numFmtId="2" fontId="11" fillId="14" borderId="3" xfId="0" applyNumberFormat="1" applyFont="1" applyFill="1" applyBorder="1" applyAlignment="1">
      <alignment horizontal="center" vertical="center" wrapText="1"/>
    </xf>
    <xf numFmtId="168" fontId="11" fillId="14" borderId="3" xfId="0" applyNumberFormat="1" applyFont="1" applyFill="1" applyBorder="1" applyAlignment="1">
      <alignment horizontal="center" vertical="center" wrapText="1"/>
    </xf>
    <xf numFmtId="167" fontId="11" fillId="19" borderId="3" xfId="0" applyNumberFormat="1" applyFont="1" applyFill="1" applyBorder="1" applyAlignment="1">
      <alignment horizontal="center" vertical="center" wrapText="1"/>
    </xf>
    <xf numFmtId="2" fontId="11" fillId="19" borderId="3" xfId="0" applyNumberFormat="1" applyFont="1" applyFill="1" applyBorder="1" applyAlignment="1">
      <alignment horizontal="center" vertical="center" wrapText="1"/>
    </xf>
    <xf numFmtId="168" fontId="11" fillId="19" borderId="3" xfId="0" applyNumberFormat="1" applyFont="1" applyFill="1" applyBorder="1" applyAlignment="1">
      <alignment horizontal="center" vertical="center" wrapText="1"/>
    </xf>
    <xf numFmtId="49" fontId="7" fillId="14" borderId="4" xfId="0" applyNumberFormat="1" applyFont="1" applyFill="1" applyBorder="1" applyAlignment="1">
      <alignment horizontal="center" vertical="center"/>
    </xf>
    <xf numFmtId="164" fontId="7" fillId="14" borderId="4" xfId="0" applyNumberFormat="1" applyFont="1" applyFill="1" applyBorder="1" applyAlignment="1">
      <alignment horizontal="center" vertical="center" wrapText="1"/>
    </xf>
    <xf numFmtId="165" fontId="7" fillId="14" borderId="4" xfId="1" applyNumberFormat="1" applyFont="1" applyFill="1" applyBorder="1" applyAlignment="1">
      <alignment horizontal="center" vertical="center" wrapText="1"/>
    </xf>
    <xf numFmtId="165" fontId="7" fillId="19" borderId="4" xfId="1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4">
    <cellStyle name="Lien hypertexte" xfId="2" builtinId="8"/>
    <cellStyle name="Normal" xfId="0" builtinId="0"/>
    <cellStyle name="Normal 2" xfId="3" xr:uid="{83378717-58C3-4C94-B21A-9B8F6A2C91CD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CHY\Commun\GP1\Groupe%201D\SGAM%20AI\FCPR\Cl&#244;ture\fds%20heddo\DIVERS\VIVENTURES\CLOT12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CHY\Commun\Adc\Compta\INVEST\BOURGOIN\FONDS\FCPI-FCPR\VIVENTURES\CLOT12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CHY\Commun\Adc\Compta\INVEST\BOURGOIN\FONDS\FCPI-FCPR\CLOT_FCP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1%2012%2031%20-%20EMT%20-%20Frais%20ex%20post%20-%20Nextstage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_ACTIF_FCPR"/>
      <sheetName val="BILAN_PASSIF_FCPR_dist"/>
      <sheetName val="BILAN_PASSIF_FCPR_capi"/>
      <sheetName val="BILAN_PASSIF_FCPR_option"/>
      <sheetName val="HORS_BILAN_FCPR"/>
      <sheetName val="COMPTE_RESULTAT_IE_dist"/>
      <sheetName val="COMPTE_RESULTAT_IE_capi"/>
      <sheetName val="COMPTE_RESUL_IE_mixte et option"/>
      <sheetName val="COMPTE_RESULTAT_IC_dist"/>
      <sheetName val="COMPTE_RESULTAT_IC_capi"/>
      <sheetName val="COMPTE_RESUL_IC_mixte et option"/>
      <sheetName val="REGLES_FCPR"/>
      <sheetName val="EVOL_ACTIF_NET_IE_FCPR"/>
      <sheetName val="EVOL_ACTIF_NET_IC_FCPR"/>
      <sheetName val="AFFECTATION_FCP_dist et option"/>
      <sheetName val="COMPL_FCPR  "/>
      <sheetName val="EVOL5ANS_FCPR"/>
      <sheetName val="VENT_FC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_ACTIF_FCPR"/>
      <sheetName val="BILAN_PASSIF_FCPR_dist"/>
      <sheetName val="BILAN_PASSIF_FCPR_capi"/>
      <sheetName val="BILAN_PASSIF_FCPR_option"/>
      <sheetName val="HORS_BILAN_FCPR"/>
      <sheetName val="COMPTE_RESULTAT_IE_dist"/>
      <sheetName val="COMPTE_RESULTAT_IE_capi"/>
      <sheetName val="COMPTE_RESUL_IE_mixte et option"/>
      <sheetName val="COMPTE_RESULTAT_IC_dist"/>
      <sheetName val="COMPTE_RESULTAT_IC_capi"/>
      <sheetName val="COMPTE_RESUL_IC_mixte et option"/>
      <sheetName val="REGLES_FCPR"/>
      <sheetName val="EVOL_ACTIF_NET_IE_FCPR"/>
      <sheetName val="EVOL_ACTIF_NET_IC_FCPR"/>
      <sheetName val="AFFECTATION_FCP_dist et option"/>
      <sheetName val="COMPL_FCPR  "/>
      <sheetName val="EVOL5ANS_FCPR"/>
      <sheetName val="VENT_FC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_ACTIF_FCPR"/>
      <sheetName val="BILAN_PASSIF_FCPR_dist"/>
      <sheetName val="BILAN_PASSIF_FCPR_capi"/>
      <sheetName val="BILAN_PASSIF_FCPR_option"/>
      <sheetName val="HORS_BILAN_FCPR"/>
      <sheetName val="COMPTE_RESULTAT_IE_dist"/>
      <sheetName val="COMPTE_RESULTAT_IE_capi"/>
      <sheetName val="COMPTE_RESUL_IE_mixte et option"/>
      <sheetName val="COMPTE_RESULTAT_IC_dist"/>
      <sheetName val="COMPTE_RESULTAT_IC_capi"/>
      <sheetName val="COMPTE_RESUL_IC_mixte et option"/>
      <sheetName val="REGLES_FCPR"/>
      <sheetName val="EVOL_ACTIF_NET_IE_FCPR"/>
      <sheetName val="EVOL_ACTIF_NET_IC_FCPR"/>
      <sheetName val="AFFECTATION_FCP_dist et option"/>
      <sheetName val="COMPL_FCPR "/>
      <sheetName val="EVOL5ANS_FCPR"/>
      <sheetName val="VENT_FC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Rapport EMT - Frais Ex post"/>
      <sheetName val="Ex Ante"/>
      <sheetName val="Liste Fonds"/>
      <sheetName val="BG SGSS Décembre"/>
      <sheetName val="BG SGSS Septembre"/>
      <sheetName val="BG SGSS Juin"/>
      <sheetName val="Frais indirect SCA"/>
      <sheetName val="Frais indirect VMP"/>
      <sheetName val="Transco"/>
    </sheetNames>
    <sheetDataSet>
      <sheetData sheetId="0"/>
      <sheetData sheetId="1"/>
      <sheetData sheetId="2"/>
      <sheetData sheetId="3">
        <row r="3">
          <cell r="B3" t="str">
            <v>Nom du Fonds</v>
          </cell>
          <cell r="C3" t="str">
            <v>Nom</v>
          </cell>
          <cell r="J3" t="str">
            <v>Date de la balance copié</v>
          </cell>
          <cell r="K3" t="str">
            <v>Date de début d'exercice</v>
          </cell>
          <cell r="Z3" t="str">
            <v>08030_Financial_Instrument_Ongoing_costs_ex_post</v>
          </cell>
          <cell r="AA3" t="str">
            <v>08050_Financial_Instrument_Management_fee_ex_post</v>
          </cell>
          <cell r="AB3" t="str">
            <v>08070_Financial_Instrument_Transaction_costs_ex_post</v>
          </cell>
        </row>
        <row r="4">
          <cell r="B4" t="str">
            <v>NEXTSTAGE CROISSANCE</v>
          </cell>
          <cell r="C4" t="str">
            <v>NEXTSTAGE CROISSANCE</v>
          </cell>
          <cell r="J4">
            <v>44561</v>
          </cell>
          <cell r="K4"/>
          <cell r="Z4">
            <v>3.1470428196931959E-2</v>
          </cell>
          <cell r="AA4">
            <v>9.0566142450242502E-3</v>
          </cell>
          <cell r="AB4">
            <v>0</v>
          </cell>
        </row>
        <row r="5">
          <cell r="B5" t="str">
            <v>FCPR PME CHAMPIONNES II</v>
          </cell>
          <cell r="C5" t="str">
            <v>FCPR II</v>
          </cell>
          <cell r="J5">
            <v>44561</v>
          </cell>
          <cell r="K5"/>
          <cell r="Z5">
            <v>5.3682230259552671E-4</v>
          </cell>
          <cell r="AA5">
            <v>0</v>
          </cell>
          <cell r="AB5">
            <v>2.3985695898139886E-4</v>
          </cell>
        </row>
        <row r="6">
          <cell r="B6" t="str">
            <v>FIP NextStage Rendement</v>
          </cell>
          <cell r="C6" t="str">
            <v>FIP 2013</v>
          </cell>
          <cell r="J6">
            <v>44377</v>
          </cell>
          <cell r="K6"/>
          <cell r="Z6">
            <v>3.7252494588938825E-2</v>
          </cell>
          <cell r="AA6">
            <v>3.3834853900182878E-2</v>
          </cell>
          <cell r="AB6">
            <v>1.4804048028499732E-4</v>
          </cell>
        </row>
        <row r="7">
          <cell r="B7" t="str">
            <v>FCPR NextStage Rendement</v>
          </cell>
          <cell r="C7" t="str">
            <v>FCPR RENDEMENT</v>
          </cell>
          <cell r="J7">
            <v>44561</v>
          </cell>
          <cell r="K7"/>
          <cell r="Z7">
            <v>3.3491075929148982E-2</v>
          </cell>
          <cell r="AA7">
            <v>2.0388650096868813E-2</v>
          </cell>
          <cell r="AB7">
            <v>3.1368376178831631E-5</v>
          </cell>
        </row>
        <row r="8">
          <cell r="B8" t="str">
            <v>FIP NextStage Rendement 2021</v>
          </cell>
          <cell r="C8" t="str">
            <v>FIP 2014</v>
          </cell>
          <cell r="J8">
            <v>44469</v>
          </cell>
          <cell r="K8"/>
          <cell r="Z8">
            <v>3.861368437585775E-2</v>
          </cell>
          <cell r="AA8">
            <v>3.6128933268335328E-2</v>
          </cell>
          <cell r="AB8">
            <v>4.0914089824502302E-4</v>
          </cell>
        </row>
        <row r="9">
          <cell r="B9" t="str">
            <v>FCPI NextStage Cap 2020</v>
          </cell>
          <cell r="C9" t="str">
            <v>FCPI 2014</v>
          </cell>
          <cell r="J9">
            <v>44377</v>
          </cell>
          <cell r="K9"/>
          <cell r="Z9">
            <v>2.2430303698428879E-2</v>
          </cell>
          <cell r="AA9">
            <v>2.1075713210312947E-2</v>
          </cell>
          <cell r="AB9">
            <v>1.6303450360901099E-4</v>
          </cell>
        </row>
        <row r="10">
          <cell r="B10" t="str">
            <v>FCPI NextStage Cap 2021</v>
          </cell>
          <cell r="C10" t="str">
            <v>FCPI 2015</v>
          </cell>
          <cell r="J10">
            <v>44377</v>
          </cell>
          <cell r="K10"/>
          <cell r="Z10">
            <v>3.9044616992588231E-2</v>
          </cell>
          <cell r="AA10">
            <v>3.6022375933830848E-2</v>
          </cell>
          <cell r="AB10">
            <v>3.4256478280537766E-4</v>
          </cell>
        </row>
        <row r="11">
          <cell r="B11" t="str">
            <v>FIP NEXSTAGE RENDEMENT 2022</v>
          </cell>
          <cell r="C11" t="str">
            <v>FIP 2015</v>
          </cell>
          <cell r="J11">
            <v>44377</v>
          </cell>
          <cell r="K11"/>
          <cell r="Z11">
            <v>3.8136037172884309E-2</v>
          </cell>
          <cell r="AA11">
            <v>3.6048405008677148E-2</v>
          </cell>
          <cell r="AB11">
            <v>1.9408647906018198E-4</v>
          </cell>
        </row>
        <row r="12">
          <cell r="B12" t="str">
            <v>FCPI NextStage CAP 2022 IR</v>
          </cell>
          <cell r="C12" t="str">
            <v>FCPI 2016</v>
          </cell>
          <cell r="J12">
            <v>44469</v>
          </cell>
          <cell r="K12"/>
          <cell r="Z12">
            <v>2.8929670126211379E-2</v>
          </cell>
          <cell r="AA12">
            <v>2.7068130727707165E-2</v>
          </cell>
          <cell r="AB12">
            <v>7.1818255084688163E-5</v>
          </cell>
        </row>
        <row r="13">
          <cell r="B13" t="str">
            <v>FCPI NextStage CAP 2023 ISF</v>
          </cell>
          <cell r="C13" t="str">
            <v>FCPI ISF 2016</v>
          </cell>
          <cell r="J13">
            <v>44469</v>
          </cell>
          <cell r="K13"/>
          <cell r="Z13">
            <v>3.7360007295263925E-2</v>
          </cell>
          <cell r="AA13">
            <v>3.6080292313429151E-2</v>
          </cell>
          <cell r="AB13">
            <v>2.1950659238476018E-4</v>
          </cell>
        </row>
        <row r="14">
          <cell r="B14" t="str">
            <v>FIP NextStage Convictions 2024</v>
          </cell>
          <cell r="C14" t="str">
            <v>FIP 2017</v>
          </cell>
          <cell r="J14">
            <v>44377</v>
          </cell>
          <cell r="K14"/>
          <cell r="Z14">
            <v>3.931199719124482E-2</v>
          </cell>
          <cell r="AA14">
            <v>3.6044074024787751E-2</v>
          </cell>
          <cell r="AB14">
            <v>1.3636645741327624E-4</v>
          </cell>
        </row>
        <row r="15">
          <cell r="B15" t="str">
            <v>FCPI NextStage CAP 2024 IR</v>
          </cell>
          <cell r="C15" t="str">
            <v>FCPI 2017</v>
          </cell>
          <cell r="J15">
            <v>44377</v>
          </cell>
          <cell r="K15"/>
          <cell r="Z15">
            <v>3.8166086644689227E-2</v>
          </cell>
          <cell r="AA15">
            <v>3.6062051934684695E-2</v>
          </cell>
          <cell r="AB15">
            <v>3.3896230219152414E-4</v>
          </cell>
        </row>
        <row r="16">
          <cell r="B16" t="str">
            <v>FCPI UFF France Innovation n°1</v>
          </cell>
          <cell r="C16" t="str">
            <v>UFF France</v>
          </cell>
          <cell r="J16">
            <v>44377</v>
          </cell>
          <cell r="K16"/>
          <cell r="Z16">
            <v>4.0118059647960357E-2</v>
          </cell>
          <cell r="AA16">
            <v>2.6536293948225959E-3</v>
          </cell>
          <cell r="AB16">
            <v>0</v>
          </cell>
        </row>
        <row r="17">
          <cell r="B17" t="str">
            <v>FCPI NEXTSTAGE CAP 2026 IR</v>
          </cell>
          <cell r="C17" t="str">
            <v>FCPI CAP 2026</v>
          </cell>
          <cell r="J17">
            <v>44377</v>
          </cell>
          <cell r="K17"/>
          <cell r="Z17">
            <v>5.0971063181941986E-2</v>
          </cell>
          <cell r="AA17">
            <v>4.4058965391663707E-2</v>
          </cell>
          <cell r="AB17">
            <v>1.3988237516757165E-3</v>
          </cell>
        </row>
        <row r="18">
          <cell r="B18" t="str">
            <v>FCPI UFF France Innovation n°2</v>
          </cell>
          <cell r="C18" t="str">
            <v>UFF 2</v>
          </cell>
          <cell r="J18">
            <v>44561</v>
          </cell>
          <cell r="K18"/>
          <cell r="Z18">
            <v>4.0216427959883609E-2</v>
          </cell>
          <cell r="AA18">
            <v>9.2293939278720507E-3</v>
          </cell>
          <cell r="AB18">
            <v>0</v>
          </cell>
        </row>
        <row r="19">
          <cell r="B19" t="str">
            <v>FCPI UFF France Innovation n°3</v>
          </cell>
          <cell r="C19" t="str">
            <v>UFF 3</v>
          </cell>
          <cell r="J19">
            <v>44561</v>
          </cell>
          <cell r="K19">
            <v>44151</v>
          </cell>
          <cell r="Z19">
            <v>4.0973373363609095E-2</v>
          </cell>
          <cell r="AA19">
            <v>2.7230950204147498E-2</v>
          </cell>
          <cell r="AB19">
            <v>0</v>
          </cell>
        </row>
        <row r="20">
          <cell r="B20" t="str">
            <v>FCPI UFF France Innovation n°4</v>
          </cell>
          <cell r="C20" t="str">
            <v>UFF 4</v>
          </cell>
          <cell r="J20" t="str">
            <v/>
          </cell>
          <cell r="K20"/>
          <cell r="Z20" t="str">
            <v/>
          </cell>
          <cell r="AA20" t="str">
            <v/>
          </cell>
          <cell r="AB20" t="str">
            <v/>
          </cell>
        </row>
        <row r="21">
          <cell r="B21" t="str">
            <v>FCPR NextStage Rendement II</v>
          </cell>
          <cell r="C21" t="str">
            <v>FCPR R2</v>
          </cell>
          <cell r="J21">
            <v>44377</v>
          </cell>
          <cell r="K21">
            <v>43906</v>
          </cell>
          <cell r="Z21">
            <v>3.750741124519931E-2</v>
          </cell>
          <cell r="AA21">
            <v>2.3655510327335672E-3</v>
          </cell>
          <cell r="AB21">
            <v>5.9377536308059516E-4</v>
          </cell>
        </row>
        <row r="22">
          <cell r="B22" t="str">
            <v>FCPR NextStage Rendement II - PART A</v>
          </cell>
          <cell r="C22" t="str">
            <v>FCPR R2 A</v>
          </cell>
          <cell r="J22">
            <v>44377</v>
          </cell>
          <cell r="K22"/>
          <cell r="Z22">
            <v>3.750741124519931E-2</v>
          </cell>
          <cell r="AA22">
            <v>2.3655510327335672E-3</v>
          </cell>
          <cell r="AB22">
            <v>5.9377536308059516E-4</v>
          </cell>
        </row>
        <row r="23">
          <cell r="B23" t="str">
            <v>FCPR NextStage Rendement II - PART C</v>
          </cell>
          <cell r="C23" t="str">
            <v>FCPR R2 C</v>
          </cell>
          <cell r="J23">
            <v>44377</v>
          </cell>
          <cell r="K23"/>
          <cell r="Z23" t="str">
            <v/>
          </cell>
          <cell r="AA23" t="str">
            <v/>
          </cell>
          <cell r="AB23" t="str">
            <v/>
          </cell>
        </row>
        <row r="24">
          <cell r="B24" t="str">
            <v>FPCI NEXTSTAGE CAPITAL ENTREPRENEUR</v>
          </cell>
          <cell r="C24" t="str">
            <v>CAPITAL ENTREPRENEUR</v>
          </cell>
          <cell r="J24">
            <v>44561</v>
          </cell>
          <cell r="K24"/>
          <cell r="Z24">
            <v>4.981140126608128E-2</v>
          </cell>
          <cell r="AA24">
            <v>4.3763341229324085E-2</v>
          </cell>
          <cell r="AB24">
            <v>1.9945529916275272E-3</v>
          </cell>
        </row>
        <row r="25">
          <cell r="B25" t="str">
            <v>FPCI NEXTSTAGE CAPITAL ENTREPRENEUR - PART A</v>
          </cell>
          <cell r="C25" t="str">
            <v>CAPITAL ENTREPRENEUR A</v>
          </cell>
          <cell r="J25">
            <v>44561</v>
          </cell>
          <cell r="K25"/>
          <cell r="Z25">
            <v>4.4545221634962412E-2</v>
          </cell>
          <cell r="AA25">
            <v>3.849716159820521E-2</v>
          </cell>
          <cell r="AB25">
            <v>1.9945529916275272E-3</v>
          </cell>
        </row>
        <row r="26">
          <cell r="B26" t="str">
            <v>FPCI NEXTSTAGE CAPITAL ENTREPRENEUR - PART C</v>
          </cell>
          <cell r="C26" t="str">
            <v>CAPITAL ENTREPRENEUR C</v>
          </cell>
          <cell r="J26">
            <v>44561</v>
          </cell>
          <cell r="K26"/>
          <cell r="Z26">
            <v>8.9472889400510736E-2</v>
          </cell>
          <cell r="AA26">
            <v>8.3424829363753519E-2</v>
          </cell>
          <cell r="AB26">
            <v>1.9945529916275272E-3</v>
          </cell>
        </row>
        <row r="27">
          <cell r="B27" t="str">
            <v>FCPI Nextstage Découvertes 2020-2021</v>
          </cell>
          <cell r="C27" t="str">
            <v>FCPI 2020</v>
          </cell>
          <cell r="J27">
            <v>0</v>
          </cell>
          <cell r="K27"/>
          <cell r="Z27" t="str">
            <v/>
          </cell>
          <cell r="AA27" t="str">
            <v/>
          </cell>
          <cell r="AB27" t="str">
            <v/>
          </cell>
        </row>
        <row r="28">
          <cell r="B28" t="str">
            <v>FPCI NEXTSTAGE CHAMPIONNES III</v>
          </cell>
          <cell r="C28" t="str">
            <v>FPCI CHAMP 3</v>
          </cell>
          <cell r="J28">
            <v>44561</v>
          </cell>
          <cell r="K28"/>
          <cell r="Z28">
            <v>4.8064002797202798E-2</v>
          </cell>
          <cell r="AA28">
            <v>4.2589694087730452E-2</v>
          </cell>
          <cell r="AB28">
            <v>2.325094977749523E-3</v>
          </cell>
        </row>
        <row r="29">
          <cell r="B29" t="str">
            <v>FPCI PÉPITES ET TERRITOIRES 1</v>
          </cell>
          <cell r="C29" t="str">
            <v>Pepites</v>
          </cell>
          <cell r="J29">
            <v>44561</v>
          </cell>
          <cell r="K29">
            <v>44328</v>
          </cell>
          <cell r="Z29">
            <v>3.3446359704593184E-2</v>
          </cell>
          <cell r="AA29">
            <v>3.2912234038748357E-2</v>
          </cell>
          <cell r="AB29">
            <v>9.7112914574011503E-3</v>
          </cell>
        </row>
        <row r="30">
          <cell r="B30" t="str">
            <v>FCPR NextStage Entreprises</v>
          </cell>
          <cell r="C30" t="str">
            <v>FCPR</v>
          </cell>
          <cell r="J30" t="str">
            <v/>
          </cell>
          <cell r="K30"/>
          <cell r="Z30" t="str">
            <v/>
          </cell>
          <cell r="AA30" t="str">
            <v/>
          </cell>
          <cell r="AB30" t="str">
            <v/>
          </cell>
        </row>
        <row r="31">
          <cell r="B31" t="str">
            <v>FCPI NextStage Entreprises</v>
          </cell>
          <cell r="C31" t="str">
            <v>FCPI 2002</v>
          </cell>
          <cell r="J31" t="str">
            <v/>
          </cell>
          <cell r="K31"/>
          <cell r="Z31" t="str">
            <v/>
          </cell>
          <cell r="AA31" t="str">
            <v/>
          </cell>
          <cell r="AB31" t="str">
            <v/>
          </cell>
        </row>
        <row r="32">
          <cell r="B32" t="str">
            <v>FCPI NextStage Entreprises 2003</v>
          </cell>
          <cell r="C32" t="str">
            <v>FCPI 2003</v>
          </cell>
          <cell r="J32" t="str">
            <v/>
          </cell>
          <cell r="K32"/>
          <cell r="Z32" t="str">
            <v/>
          </cell>
          <cell r="AA32" t="str">
            <v/>
          </cell>
          <cell r="AB32" t="str">
            <v/>
          </cell>
        </row>
        <row r="33">
          <cell r="B33" t="str">
            <v>FCPI NextStage Entreprises 2004</v>
          </cell>
          <cell r="C33" t="str">
            <v>FCPI 2004</v>
          </cell>
          <cell r="J33" t="str">
            <v/>
          </cell>
          <cell r="K33"/>
          <cell r="Z33" t="str">
            <v/>
          </cell>
          <cell r="AA33" t="str">
            <v/>
          </cell>
          <cell r="AB33" t="str">
            <v/>
          </cell>
        </row>
        <row r="34">
          <cell r="B34" t="str">
            <v>FCPI NextStage Entreprises 2005</v>
          </cell>
          <cell r="C34" t="str">
            <v>FCPI 2005</v>
          </cell>
          <cell r="J34" t="str">
            <v/>
          </cell>
          <cell r="K34"/>
          <cell r="Z34" t="str">
            <v/>
          </cell>
          <cell r="AA34" t="str">
            <v/>
          </cell>
          <cell r="AB34" t="str">
            <v/>
          </cell>
        </row>
        <row r="35">
          <cell r="B35" t="str">
            <v>FCPI NextStage Développement 2006</v>
          </cell>
          <cell r="C35" t="str">
            <v>FCPI 2006</v>
          </cell>
          <cell r="J35" t="str">
            <v/>
          </cell>
          <cell r="K35"/>
          <cell r="Z35" t="str">
            <v/>
          </cell>
          <cell r="AA35" t="str">
            <v/>
          </cell>
          <cell r="AB35" t="str">
            <v/>
          </cell>
        </row>
        <row r="36">
          <cell r="B36" t="str">
            <v>FCPI NextStage Développement 2007</v>
          </cell>
          <cell r="C36" t="str">
            <v>FCPI 2007</v>
          </cell>
          <cell r="J36" t="str">
            <v/>
          </cell>
          <cell r="K36"/>
          <cell r="Z36" t="str">
            <v/>
          </cell>
          <cell r="AA36" t="str">
            <v/>
          </cell>
          <cell r="AB36" t="str">
            <v/>
          </cell>
        </row>
        <row r="37">
          <cell r="B37" t="str">
            <v>FIP NextStage Transmission 2006</v>
          </cell>
          <cell r="C37" t="str">
            <v>FIP 2006</v>
          </cell>
          <cell r="J37" t="str">
            <v/>
          </cell>
          <cell r="K37"/>
          <cell r="Z37" t="str">
            <v/>
          </cell>
          <cell r="AA37" t="str">
            <v/>
          </cell>
          <cell r="AB37" t="str">
            <v/>
          </cell>
        </row>
        <row r="38">
          <cell r="B38" t="str">
            <v>FIP NextStage Transmission 2007</v>
          </cell>
          <cell r="C38" t="str">
            <v>FIP 2007</v>
          </cell>
          <cell r="J38" t="str">
            <v/>
          </cell>
          <cell r="K38"/>
          <cell r="Z38" t="str">
            <v/>
          </cell>
          <cell r="AA38" t="str">
            <v/>
          </cell>
          <cell r="AB38" t="str">
            <v/>
          </cell>
        </row>
        <row r="39">
          <cell r="B39" t="str">
            <v>FIP NextStage Patrimoine</v>
          </cell>
          <cell r="C39" t="str">
            <v>FIP ISF 2008</v>
          </cell>
          <cell r="J39" t="str">
            <v/>
          </cell>
          <cell r="K39"/>
          <cell r="Z39" t="str">
            <v/>
          </cell>
          <cell r="AA39" t="str">
            <v/>
          </cell>
          <cell r="AB39" t="str">
            <v/>
          </cell>
        </row>
        <row r="40">
          <cell r="B40" t="str">
            <v>FCPI NEXTSTAGE DECOUVERTE 2008</v>
          </cell>
          <cell r="C40" t="str">
            <v>FCPI 2008</v>
          </cell>
          <cell r="J40" t="str">
            <v/>
          </cell>
          <cell r="K40"/>
          <cell r="Z40" t="str">
            <v/>
          </cell>
          <cell r="AA40" t="str">
            <v/>
          </cell>
          <cell r="AB40" t="str">
            <v/>
          </cell>
        </row>
        <row r="41">
          <cell r="B41" t="str">
            <v>FIP NEXTSTAGE REFERENCES 2008</v>
          </cell>
          <cell r="C41" t="str">
            <v>FIP 2008</v>
          </cell>
          <cell r="J41" t="str">
            <v/>
          </cell>
          <cell r="K41"/>
          <cell r="Z41" t="str">
            <v/>
          </cell>
          <cell r="AA41" t="str">
            <v/>
          </cell>
          <cell r="AB41" t="str">
            <v/>
          </cell>
        </row>
        <row r="42">
          <cell r="B42" t="str">
            <v>FIP NEXTSTAGE SELECTION</v>
          </cell>
          <cell r="C42" t="str">
            <v>FIP ISF 2009</v>
          </cell>
          <cell r="J42">
            <v>44377</v>
          </cell>
          <cell r="K42"/>
          <cell r="Z42">
            <v>7.5041556483045003E-4</v>
          </cell>
          <cell r="AA42">
            <v>0</v>
          </cell>
          <cell r="AB42">
            <v>3.6711589723983393E-5</v>
          </cell>
        </row>
        <row r="43">
          <cell r="B43" t="str">
            <v>FCPI NEXTSTAGE DECOUVERTE 2009-2010</v>
          </cell>
          <cell r="C43" t="str">
            <v>FCPI 2009</v>
          </cell>
          <cell r="J43" t="str">
            <v/>
          </cell>
          <cell r="K43"/>
          <cell r="Z43" t="str">
            <v/>
          </cell>
          <cell r="AA43" t="str">
            <v/>
          </cell>
          <cell r="AB43" t="str">
            <v/>
          </cell>
        </row>
        <row r="44">
          <cell r="B44" t="str">
            <v>FCPI NextStage CAP 2016</v>
          </cell>
          <cell r="C44" t="str">
            <v>FCPI 2010</v>
          </cell>
          <cell r="J44" t="str">
            <v/>
          </cell>
          <cell r="K44"/>
          <cell r="Z44" t="str">
            <v/>
          </cell>
          <cell r="AA44" t="str">
            <v/>
          </cell>
          <cell r="AB44" t="str">
            <v/>
          </cell>
        </row>
        <row r="45">
          <cell r="B45" t="str">
            <v>FIP NextStage Convictions</v>
          </cell>
          <cell r="C45" t="str">
            <v>FIP 2010</v>
          </cell>
          <cell r="J45" t="str">
            <v/>
          </cell>
          <cell r="K45"/>
          <cell r="Z45" t="str">
            <v/>
          </cell>
          <cell r="AA45" t="str">
            <v/>
          </cell>
          <cell r="AB45" t="str">
            <v/>
          </cell>
        </row>
        <row r="46">
          <cell r="B46" t="str">
            <v>FCPI NextStage CAP 2017 ISF</v>
          </cell>
          <cell r="C46" t="str">
            <v>FCPI ISF 2011</v>
          </cell>
          <cell r="J46" t="str">
            <v/>
          </cell>
          <cell r="K46"/>
          <cell r="Z46" t="str">
            <v/>
          </cell>
          <cell r="AA46" t="str">
            <v/>
          </cell>
          <cell r="AB46" t="str">
            <v/>
          </cell>
        </row>
        <row r="47">
          <cell r="B47" t="str">
            <v>FCPI NextStage CAP 2017 IR</v>
          </cell>
          <cell r="C47" t="str">
            <v>FCPI 2011</v>
          </cell>
          <cell r="J47" t="str">
            <v/>
          </cell>
          <cell r="K47"/>
          <cell r="Z47" t="str">
            <v/>
          </cell>
          <cell r="AA47" t="str">
            <v/>
          </cell>
          <cell r="AB47" t="str">
            <v/>
          </cell>
        </row>
        <row r="48">
          <cell r="B48" t="str">
            <v>FCPI ISF NextStage CAP 2018</v>
          </cell>
          <cell r="C48" t="str">
            <v>FCPI ISF 2012</v>
          </cell>
          <cell r="J48" t="str">
            <v/>
          </cell>
          <cell r="K48"/>
          <cell r="Z48" t="str">
            <v/>
          </cell>
          <cell r="AA48" t="str">
            <v/>
          </cell>
          <cell r="AB48" t="str">
            <v/>
          </cell>
        </row>
        <row r="49">
          <cell r="B49" t="str">
            <v>FCPI IR NextStage CAP 2018</v>
          </cell>
          <cell r="C49" t="str">
            <v>FCPI 2012</v>
          </cell>
          <cell r="J49" t="str">
            <v/>
          </cell>
          <cell r="K49"/>
          <cell r="Z49" t="str">
            <v/>
          </cell>
          <cell r="AA49" t="str">
            <v/>
          </cell>
          <cell r="AB49" t="str">
            <v/>
          </cell>
        </row>
        <row r="50">
          <cell r="B50" t="str">
            <v>FPCI NEXTSTAGE CAPITAL ENTREPRENEUR II - PART A</v>
          </cell>
          <cell r="C50" t="str">
            <v>CAPITAL ENTREPRENEUR II A</v>
          </cell>
          <cell r="J50" t="str">
            <v/>
          </cell>
          <cell r="K50"/>
          <cell r="Z50" t="str">
            <v/>
          </cell>
          <cell r="AA50" t="str">
            <v/>
          </cell>
          <cell r="AB50" t="str">
            <v/>
          </cell>
        </row>
        <row r="51">
          <cell r="B51" t="str">
            <v>FPCI NEXTSTAGE CAPITAL ENTREPRENEUR II - PART C</v>
          </cell>
          <cell r="C51" t="str">
            <v>CAPITAL ENTREPRENEUR II C</v>
          </cell>
          <cell r="J51" t="str">
            <v/>
          </cell>
          <cell r="K51"/>
          <cell r="Z51" t="str">
            <v/>
          </cell>
          <cell r="AA51" t="str">
            <v/>
          </cell>
          <cell r="AB51" t="str">
            <v/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INFO@NEXTSTAGE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FO@NEXTSTAGE.COM" TargetMode="External"/><Relationship Id="rId1" Type="http://schemas.openxmlformats.org/officeDocument/2006/relationships/hyperlink" Target="mailto:INFO@NEXTSTAGE.COM" TargetMode="External"/><Relationship Id="rId6" Type="http://schemas.openxmlformats.org/officeDocument/2006/relationships/hyperlink" Target="mailto:INFO@NEXTSTAGE.COM" TargetMode="External"/><Relationship Id="rId5" Type="http://schemas.openxmlformats.org/officeDocument/2006/relationships/hyperlink" Target="mailto:INFO@NEXTSTAGE.COM" TargetMode="External"/><Relationship Id="rId4" Type="http://schemas.openxmlformats.org/officeDocument/2006/relationships/hyperlink" Target="mailto:INFO@NEXTSTAGE.COM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A2C4-D233-40C5-A4E6-0D9F4F404D4B}">
  <sheetPr>
    <pageSetUpPr fitToPage="1"/>
  </sheetPr>
  <dimension ref="A1:CT29"/>
  <sheetViews>
    <sheetView showGridLines="0" tabSelected="1" zoomScale="80" zoomScaleNormal="80" workbookViewId="0">
      <pane xSplit="11" ySplit="3" topLeftCell="L4" activePane="bottomRight" state="frozen"/>
      <selection activeCell="I1" sqref="I1"/>
      <selection pane="topRight" activeCell="L1" sqref="L1"/>
      <selection pane="bottomLeft" activeCell="I4" sqref="I4"/>
      <selection pane="bottomRight" activeCell="CD27" sqref="CD27"/>
    </sheetView>
  </sheetViews>
  <sheetFormatPr baseColWidth="10" defaultColWidth="2.6640625" defaultRowHeight="13.2" outlineLevelCol="1" x14ac:dyDescent="0.25"/>
  <cols>
    <col min="1" max="1" width="7.33203125" hidden="1" customWidth="1" outlineLevel="1"/>
    <col min="2" max="2" width="13.33203125" hidden="1" customWidth="1" outlineLevel="1"/>
    <col min="3" max="3" width="22" hidden="1" customWidth="1" outlineLevel="1"/>
    <col min="4" max="4" width="22.6640625" hidden="1" customWidth="1" outlineLevel="1"/>
    <col min="5" max="5" width="11.5546875" hidden="1" customWidth="1" outlineLevel="1"/>
    <col min="6" max="6" width="13" hidden="1" customWidth="1" outlineLevel="1"/>
    <col min="7" max="8" width="11.109375" hidden="1" customWidth="1" outlineLevel="1"/>
    <col min="9" max="9" width="13.33203125" bestFit="1" customWidth="1" collapsed="1"/>
    <col min="10" max="10" width="14.44140625" customWidth="1"/>
    <col min="11" max="11" width="46.5546875" customWidth="1"/>
    <col min="12" max="12" width="11.6640625" customWidth="1" outlineLevel="1"/>
    <col min="13" max="13" width="13.6640625" customWidth="1" outlineLevel="1"/>
    <col min="14" max="14" width="14.6640625" customWidth="1" outlineLevel="1"/>
    <col min="15" max="15" width="12.88671875" customWidth="1" outlineLevel="1"/>
    <col min="16" max="16" width="13.33203125" customWidth="1" outlineLevel="1"/>
    <col min="17" max="17" width="12.109375" customWidth="1" outlineLevel="1"/>
    <col min="18" max="18" width="10.33203125" customWidth="1" outlineLevel="1"/>
    <col min="19" max="19" width="14.88671875" customWidth="1" outlineLevel="1"/>
    <col min="20" max="20" width="13.33203125" customWidth="1" outlineLevel="1"/>
    <col min="21" max="21" width="21.6640625" customWidth="1" outlineLevel="1"/>
    <col min="22" max="22" width="21.5546875" customWidth="1" outlineLevel="1"/>
    <col min="23" max="23" width="11.6640625" customWidth="1" outlineLevel="1"/>
    <col min="24" max="24" width="8.6640625" customWidth="1" outlineLevel="1"/>
    <col min="25" max="25" width="13.109375" customWidth="1" outlineLevel="1"/>
    <col min="26" max="26" width="12.88671875" customWidth="1" outlineLevel="1"/>
    <col min="27" max="27" width="6.88671875" customWidth="1" outlineLevel="1"/>
    <col min="28" max="29" width="8.33203125" customWidth="1" outlineLevel="1"/>
    <col min="30" max="30" width="9.88671875" customWidth="1" outlineLevel="1"/>
    <col min="31" max="31" width="11.44140625" customWidth="1" outlineLevel="1"/>
    <col min="32" max="32" width="9.109375" customWidth="1" outlineLevel="1"/>
    <col min="33" max="33" width="10.6640625" customWidth="1" outlineLevel="1"/>
    <col min="34" max="34" width="9.109375" customWidth="1" outlineLevel="1"/>
    <col min="35" max="35" width="8.6640625" customWidth="1" outlineLevel="1"/>
    <col min="36" max="36" width="13" customWidth="1" outlineLevel="1"/>
    <col min="37" max="37" width="13.33203125" customWidth="1" outlineLevel="1"/>
    <col min="38" max="38" width="22.6640625" customWidth="1" outlineLevel="1"/>
    <col min="39" max="39" width="18.33203125" customWidth="1" outlineLevel="1"/>
    <col min="40" max="40" width="20.44140625" customWidth="1" outlineLevel="1"/>
    <col min="41" max="41" width="10.6640625" customWidth="1" outlineLevel="1"/>
    <col min="42" max="42" width="9" customWidth="1" outlineLevel="1"/>
    <col min="43" max="43" width="9.109375" customWidth="1" outlineLevel="1"/>
    <col min="44" max="44" width="9.33203125" customWidth="1" outlineLevel="1"/>
    <col min="45" max="45" width="12.88671875" customWidth="1" outlineLevel="1"/>
    <col min="46" max="46" width="8.88671875" customWidth="1" outlineLevel="1"/>
    <col min="47" max="47" width="14.44140625" customWidth="1" outlineLevel="1"/>
    <col min="48" max="48" width="6.88671875" customWidth="1" outlineLevel="1"/>
    <col min="49" max="49" width="9.5546875" customWidth="1" outlineLevel="1"/>
    <col min="50" max="50" width="10.33203125" customWidth="1" outlineLevel="1"/>
    <col min="51" max="51" width="10" customWidth="1" outlineLevel="1"/>
    <col min="52" max="52" width="7.33203125" customWidth="1" outlineLevel="1"/>
    <col min="53" max="53" width="21.109375" customWidth="1" outlineLevel="1"/>
    <col min="54" max="54" width="8.88671875" customWidth="1" outlineLevel="1"/>
    <col min="55" max="55" width="11.6640625" customWidth="1" outlineLevel="1"/>
    <col min="56" max="56" width="26.6640625" customWidth="1" outlineLevel="1"/>
    <col min="57" max="57" width="31" customWidth="1" outlineLevel="1"/>
    <col min="58" max="58" width="26.5546875" customWidth="1" outlineLevel="1"/>
    <col min="59" max="59" width="21.33203125" customWidth="1" outlineLevel="1"/>
    <col min="60" max="60" width="31.33203125" customWidth="1" outlineLevel="1"/>
    <col min="61" max="61" width="10" style="96" customWidth="1" outlineLevel="1"/>
    <col min="62" max="62" width="13.33203125" customWidth="1" outlineLevel="1"/>
    <col min="63" max="63" width="16.33203125" style="97" customWidth="1" outlineLevel="1"/>
    <col min="64" max="64" width="16" customWidth="1" outlineLevel="1"/>
    <col min="65" max="66" width="22.33203125" customWidth="1" outlineLevel="1"/>
    <col min="67" max="67" width="15.6640625" customWidth="1" outlineLevel="1"/>
    <col min="68" max="68" width="19.6640625" customWidth="1" outlineLevel="1"/>
    <col min="69" max="69" width="16.33203125" customWidth="1" outlineLevel="1"/>
    <col min="70" max="70" width="15.6640625" customWidth="1" outlineLevel="1"/>
    <col min="71" max="71" width="16.33203125" customWidth="1" outlineLevel="1"/>
    <col min="72" max="72" width="16" customWidth="1" outlineLevel="1"/>
    <col min="73" max="73" width="12.33203125" customWidth="1" outlineLevel="1"/>
    <col min="74" max="74" width="10.5546875" customWidth="1" outlineLevel="1"/>
    <col min="75" max="75" width="15.88671875" customWidth="1" outlineLevel="1"/>
    <col min="76" max="76" width="15.88671875" style="98" customWidth="1" outlineLevel="1"/>
    <col min="77" max="79" width="15.88671875" customWidth="1" outlineLevel="1"/>
    <col min="80" max="89" width="15.88671875" customWidth="1"/>
    <col min="90" max="94" width="11.6640625" customWidth="1"/>
    <col min="96" max="96" width="15.6640625" customWidth="1"/>
  </cols>
  <sheetData>
    <row r="1" spans="1:98" s="1" customFormat="1" ht="18" x14ac:dyDescent="0.35">
      <c r="A1" s="99" t="s">
        <v>0</v>
      </c>
      <c r="B1" s="99"/>
      <c r="C1" s="99"/>
      <c r="D1" s="99"/>
      <c r="E1" s="99"/>
      <c r="F1" s="99"/>
      <c r="G1" s="99"/>
      <c r="H1" s="99"/>
      <c r="I1" s="100" t="s">
        <v>1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 t="s">
        <v>2</v>
      </c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2" t="s">
        <v>3</v>
      </c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3" t="s">
        <v>4</v>
      </c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</row>
    <row r="2" spans="1:98" s="1" customFormat="1" ht="18" x14ac:dyDescent="0.35">
      <c r="A2" s="2" t="s">
        <v>5</v>
      </c>
      <c r="B2" s="2" t="s">
        <v>6</v>
      </c>
      <c r="C2" s="2" t="s">
        <v>6</v>
      </c>
      <c r="D2" s="2" t="s">
        <v>6</v>
      </c>
      <c r="E2" s="2" t="s">
        <v>5</v>
      </c>
      <c r="F2" s="2" t="s">
        <v>5</v>
      </c>
      <c r="G2" s="2" t="s">
        <v>5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5</v>
      </c>
      <c r="M2" s="2" t="s">
        <v>5</v>
      </c>
      <c r="N2" s="2" t="s">
        <v>5</v>
      </c>
      <c r="O2" s="2" t="s">
        <v>5</v>
      </c>
      <c r="P2" s="2" t="s">
        <v>5</v>
      </c>
      <c r="Q2" s="2" t="s">
        <v>7</v>
      </c>
      <c r="R2" s="2" t="s">
        <v>7</v>
      </c>
      <c r="S2" s="2" t="s">
        <v>5</v>
      </c>
      <c r="T2" s="2" t="s">
        <v>6</v>
      </c>
      <c r="U2" s="2" t="s">
        <v>6</v>
      </c>
      <c r="V2" s="2" t="s">
        <v>6</v>
      </c>
      <c r="W2" s="2" t="s">
        <v>6</v>
      </c>
      <c r="X2" s="2" t="s">
        <v>7</v>
      </c>
      <c r="Y2" s="2" t="s">
        <v>7</v>
      </c>
      <c r="Z2" s="2" t="s">
        <v>6</v>
      </c>
      <c r="AA2" s="2" t="s">
        <v>7</v>
      </c>
      <c r="AB2" s="2" t="s">
        <v>8</v>
      </c>
      <c r="AC2" s="2" t="s">
        <v>8</v>
      </c>
      <c r="AD2" s="2" t="s">
        <v>7</v>
      </c>
      <c r="AE2" s="2" t="s">
        <v>5</v>
      </c>
      <c r="AF2" s="2" t="s">
        <v>5</v>
      </c>
      <c r="AG2" s="2" t="s">
        <v>5</v>
      </c>
      <c r="AH2" s="2" t="s">
        <v>5</v>
      </c>
      <c r="AI2" s="2" t="s">
        <v>5</v>
      </c>
      <c r="AJ2" s="2" t="s">
        <v>5</v>
      </c>
      <c r="AK2" s="2" t="s">
        <v>5</v>
      </c>
      <c r="AL2" s="2" t="s">
        <v>6</v>
      </c>
      <c r="AM2" s="2" t="s">
        <v>5</v>
      </c>
      <c r="AN2" s="2" t="s">
        <v>7</v>
      </c>
      <c r="AO2" s="2" t="s">
        <v>7</v>
      </c>
      <c r="AP2" s="2" t="s">
        <v>5</v>
      </c>
      <c r="AQ2" s="2" t="s">
        <v>5</v>
      </c>
      <c r="AR2" s="2" t="s">
        <v>7</v>
      </c>
      <c r="AS2" s="2" t="s">
        <v>7</v>
      </c>
      <c r="AT2" s="2" t="s">
        <v>7</v>
      </c>
      <c r="AU2" s="2" t="s">
        <v>6</v>
      </c>
      <c r="AV2" s="2" t="s">
        <v>6</v>
      </c>
      <c r="AW2" s="2" t="s">
        <v>5</v>
      </c>
      <c r="AX2" s="2" t="s">
        <v>5</v>
      </c>
      <c r="AY2" s="2" t="s">
        <v>5</v>
      </c>
      <c r="AZ2" s="2" t="s">
        <v>7</v>
      </c>
      <c r="BA2" s="2" t="s">
        <v>6</v>
      </c>
      <c r="BB2" s="2" t="s">
        <v>6</v>
      </c>
      <c r="BC2" s="2" t="s">
        <v>5</v>
      </c>
      <c r="BD2" s="2" t="s">
        <v>6</v>
      </c>
      <c r="BE2" s="2" t="s">
        <v>8</v>
      </c>
      <c r="BF2" s="2" t="s">
        <v>8</v>
      </c>
      <c r="BG2" s="2" t="s">
        <v>8</v>
      </c>
      <c r="BH2" s="2" t="s">
        <v>8</v>
      </c>
      <c r="BI2" s="2" t="s">
        <v>8</v>
      </c>
      <c r="BJ2" s="2" t="s">
        <v>7</v>
      </c>
      <c r="BK2" s="2" t="s">
        <v>6</v>
      </c>
      <c r="BL2" s="2" t="s">
        <v>7</v>
      </c>
      <c r="BM2" s="2" t="s">
        <v>7</v>
      </c>
      <c r="BN2" s="2" t="s">
        <v>7</v>
      </c>
      <c r="BO2" s="2" t="s">
        <v>7</v>
      </c>
      <c r="BP2" s="2" t="s">
        <v>7</v>
      </c>
      <c r="BQ2" s="2" t="s">
        <v>6</v>
      </c>
      <c r="BR2" s="2" t="s">
        <v>7</v>
      </c>
      <c r="BS2" s="2" t="s">
        <v>5</v>
      </c>
      <c r="BT2" s="2" t="s">
        <v>6</v>
      </c>
      <c r="BU2" s="2" t="s">
        <v>5</v>
      </c>
      <c r="BV2" s="2" t="s">
        <v>7</v>
      </c>
      <c r="BW2" s="2" t="s">
        <v>5</v>
      </c>
      <c r="BX2" s="2" t="s">
        <v>5</v>
      </c>
      <c r="BY2" s="2" t="s">
        <v>7</v>
      </c>
      <c r="BZ2" s="2" t="s">
        <v>7</v>
      </c>
      <c r="CA2" s="2" t="s">
        <v>5</v>
      </c>
      <c r="CB2" s="2" t="s">
        <v>7</v>
      </c>
      <c r="CC2" s="2" t="s">
        <v>6</v>
      </c>
      <c r="CD2" s="2" t="s">
        <v>7</v>
      </c>
      <c r="CE2" s="2" t="s">
        <v>7</v>
      </c>
      <c r="CF2" s="2" t="s">
        <v>5</v>
      </c>
      <c r="CG2" s="2" t="s">
        <v>6</v>
      </c>
      <c r="CH2" s="2" t="s">
        <v>6</v>
      </c>
      <c r="CI2" s="2" t="s">
        <v>5</v>
      </c>
      <c r="CJ2" s="2" t="s">
        <v>7</v>
      </c>
      <c r="CK2" s="2" t="s">
        <v>5</v>
      </c>
      <c r="CL2" s="2" t="s">
        <v>5</v>
      </c>
      <c r="CM2" s="2" t="s">
        <v>5</v>
      </c>
      <c r="CN2" s="2" t="s">
        <v>5</v>
      </c>
      <c r="CO2" s="2" t="s">
        <v>7</v>
      </c>
      <c r="CP2" s="2" t="s">
        <v>7</v>
      </c>
    </row>
    <row r="3" spans="1:98" ht="69" customHeight="1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3" t="s">
        <v>17</v>
      </c>
      <c r="J3" s="3" t="s">
        <v>18</v>
      </c>
      <c r="K3" s="5" t="s">
        <v>19</v>
      </c>
      <c r="L3" s="5" t="s">
        <v>20</v>
      </c>
      <c r="M3" s="7" t="s">
        <v>21</v>
      </c>
      <c r="N3" s="7" t="s">
        <v>22</v>
      </c>
      <c r="O3" s="4" t="s">
        <v>23</v>
      </c>
      <c r="P3" s="7" t="s">
        <v>24</v>
      </c>
      <c r="Q3" s="7" t="s">
        <v>25</v>
      </c>
      <c r="R3" s="4" t="s">
        <v>26</v>
      </c>
      <c r="S3" s="5" t="s">
        <v>27</v>
      </c>
      <c r="T3" s="5" t="s">
        <v>28</v>
      </c>
      <c r="U3" s="5" t="s">
        <v>29</v>
      </c>
      <c r="V3" s="7" t="s">
        <v>30</v>
      </c>
      <c r="W3" s="5" t="s">
        <v>31</v>
      </c>
      <c r="X3" s="8" t="s">
        <v>32</v>
      </c>
      <c r="Y3" s="7" t="s">
        <v>33</v>
      </c>
      <c r="Z3" s="9" t="s">
        <v>34</v>
      </c>
      <c r="AA3" s="10" t="s">
        <v>35</v>
      </c>
      <c r="AB3" s="5" t="s">
        <v>36</v>
      </c>
      <c r="AC3" s="11" t="s">
        <v>37</v>
      </c>
      <c r="AD3" s="12" t="s">
        <v>38</v>
      </c>
      <c r="AE3" s="7" t="s">
        <v>39</v>
      </c>
      <c r="AF3" s="5" t="s">
        <v>40</v>
      </c>
      <c r="AG3" s="5" t="s">
        <v>41</v>
      </c>
      <c r="AH3" s="5" t="s">
        <v>42</v>
      </c>
      <c r="AI3" s="4" t="s">
        <v>43</v>
      </c>
      <c r="AJ3" s="3" t="s">
        <v>44</v>
      </c>
      <c r="AK3" s="3" t="s">
        <v>45</v>
      </c>
      <c r="AL3" s="13" t="s">
        <v>46</v>
      </c>
      <c r="AM3" s="4" t="s">
        <v>47</v>
      </c>
      <c r="AN3" s="3" t="s">
        <v>48</v>
      </c>
      <c r="AO3" s="4" t="s">
        <v>49</v>
      </c>
      <c r="AP3" s="4" t="s">
        <v>50</v>
      </c>
      <c r="AQ3" s="4" t="s">
        <v>51</v>
      </c>
      <c r="AR3" s="3" t="s">
        <v>52</v>
      </c>
      <c r="AS3" s="3" t="s">
        <v>53</v>
      </c>
      <c r="AT3" s="4" t="s">
        <v>54</v>
      </c>
      <c r="AU3" s="13" t="s">
        <v>55</v>
      </c>
      <c r="AV3" s="13" t="s">
        <v>56</v>
      </c>
      <c r="AW3" s="7" t="s">
        <v>57</v>
      </c>
      <c r="AX3" s="7" t="s">
        <v>58</v>
      </c>
      <c r="AY3" s="7" t="s">
        <v>59</v>
      </c>
      <c r="AZ3" s="5" t="s">
        <v>60</v>
      </c>
      <c r="BA3" s="5" t="s">
        <v>61</v>
      </c>
      <c r="BB3" s="13" t="s">
        <v>62</v>
      </c>
      <c r="BC3" s="7" t="s">
        <v>63</v>
      </c>
      <c r="BD3" s="7" t="s">
        <v>64</v>
      </c>
      <c r="BE3" s="7" t="s">
        <v>65</v>
      </c>
      <c r="BF3" s="3" t="s">
        <v>66</v>
      </c>
      <c r="BG3" s="3" t="s">
        <v>67</v>
      </c>
      <c r="BH3" s="3" t="s">
        <v>68</v>
      </c>
      <c r="BI3" s="3" t="s">
        <v>69</v>
      </c>
      <c r="BJ3" s="14" t="s">
        <v>70</v>
      </c>
      <c r="BK3" s="15" t="s">
        <v>71</v>
      </c>
      <c r="BL3" s="16" t="s">
        <v>72</v>
      </c>
      <c r="BM3" s="17" t="s">
        <v>73</v>
      </c>
      <c r="BN3" s="17" t="s">
        <v>74</v>
      </c>
      <c r="BO3" s="16" t="s">
        <v>75</v>
      </c>
      <c r="BP3" s="17" t="s">
        <v>76</v>
      </c>
      <c r="BQ3" s="18" t="s">
        <v>77</v>
      </c>
      <c r="BR3" s="19" t="s">
        <v>78</v>
      </c>
      <c r="BS3" s="20" t="s">
        <v>79</v>
      </c>
      <c r="BT3" s="16" t="s">
        <v>80</v>
      </c>
      <c r="BU3" s="20" t="s">
        <v>81</v>
      </c>
      <c r="BV3" s="21" t="s">
        <v>82</v>
      </c>
      <c r="BW3" s="22" t="s">
        <v>83</v>
      </c>
      <c r="BX3" s="20" t="s">
        <v>84</v>
      </c>
      <c r="BY3" s="15" t="s">
        <v>85</v>
      </c>
      <c r="BZ3" s="15" t="s">
        <v>86</v>
      </c>
      <c r="CA3" s="23" t="s">
        <v>87</v>
      </c>
      <c r="CB3" s="16" t="s">
        <v>88</v>
      </c>
      <c r="CC3" s="10" t="s">
        <v>89</v>
      </c>
      <c r="CD3" s="10" t="s">
        <v>90</v>
      </c>
      <c r="CE3" s="11" t="s">
        <v>91</v>
      </c>
      <c r="CF3" s="20" t="s">
        <v>92</v>
      </c>
      <c r="CG3" s="16" t="s">
        <v>93</v>
      </c>
      <c r="CH3" s="16" t="s">
        <v>94</v>
      </c>
      <c r="CI3" s="20" t="s">
        <v>95</v>
      </c>
      <c r="CJ3" s="22" t="s">
        <v>96</v>
      </c>
      <c r="CK3" s="22" t="s">
        <v>97</v>
      </c>
      <c r="CL3" s="20" t="s">
        <v>98</v>
      </c>
      <c r="CM3" s="24" t="s">
        <v>99</v>
      </c>
      <c r="CN3" s="24" t="s">
        <v>100</v>
      </c>
      <c r="CO3" s="25" t="s">
        <v>101</v>
      </c>
      <c r="CP3" s="16" t="s">
        <v>102</v>
      </c>
    </row>
    <row r="4" spans="1:98" s="47" customFormat="1" ht="19.5" customHeight="1" x14ac:dyDescent="0.2">
      <c r="A4" s="26" t="s">
        <v>103</v>
      </c>
      <c r="B4" s="27" t="s">
        <v>104</v>
      </c>
      <c r="C4" s="28" t="s">
        <v>105</v>
      </c>
      <c r="D4" s="29" t="s">
        <v>106</v>
      </c>
      <c r="E4" s="30">
        <v>44603</v>
      </c>
      <c r="F4" s="31" t="s">
        <v>107</v>
      </c>
      <c r="G4" s="30" t="s">
        <v>107</v>
      </c>
      <c r="H4" s="30" t="s">
        <v>107</v>
      </c>
      <c r="I4" s="32" t="s">
        <v>108</v>
      </c>
      <c r="J4" s="32" t="s">
        <v>109</v>
      </c>
      <c r="K4" s="27" t="s">
        <v>110</v>
      </c>
      <c r="L4" s="27" t="s">
        <v>111</v>
      </c>
      <c r="M4" s="27" t="s">
        <v>107</v>
      </c>
      <c r="N4" s="27" t="s">
        <v>107</v>
      </c>
      <c r="O4" s="33">
        <v>39764</v>
      </c>
      <c r="P4" s="27" t="s">
        <v>112</v>
      </c>
      <c r="Q4" s="33">
        <v>43417</v>
      </c>
      <c r="R4" s="27" t="s">
        <v>107</v>
      </c>
      <c r="S4" s="27" t="s">
        <v>104</v>
      </c>
      <c r="T4" s="27"/>
      <c r="U4" s="27"/>
      <c r="V4" s="27"/>
      <c r="W4" s="34"/>
      <c r="X4" s="35"/>
      <c r="Y4" s="27" t="s">
        <v>113</v>
      </c>
      <c r="Z4" s="36"/>
      <c r="AA4" s="36"/>
      <c r="AB4" s="27" t="s">
        <v>112</v>
      </c>
      <c r="AC4" s="27"/>
      <c r="AD4" s="36"/>
      <c r="AE4" s="33">
        <f>O4</f>
        <v>39764</v>
      </c>
      <c r="AF4" s="27" t="s">
        <v>107</v>
      </c>
      <c r="AG4" s="27" t="s">
        <v>107</v>
      </c>
      <c r="AH4" s="27" t="s">
        <v>107</v>
      </c>
      <c r="AI4" s="27" t="s">
        <v>112</v>
      </c>
      <c r="AJ4" s="27" t="s">
        <v>107</v>
      </c>
      <c r="AK4" s="27" t="s">
        <v>107</v>
      </c>
      <c r="AL4" s="35"/>
      <c r="AM4" s="27" t="s">
        <v>112</v>
      </c>
      <c r="AN4" s="27" t="s">
        <v>114</v>
      </c>
      <c r="AO4" s="34"/>
      <c r="AP4" s="27" t="s">
        <v>107</v>
      </c>
      <c r="AQ4" s="27" t="s">
        <v>114</v>
      </c>
      <c r="AR4" s="27"/>
      <c r="AS4" s="27" t="s">
        <v>115</v>
      </c>
      <c r="AT4" s="34"/>
      <c r="AU4" s="35"/>
      <c r="AV4" s="35"/>
      <c r="AW4" s="27" t="s">
        <v>112</v>
      </c>
      <c r="AX4" s="27" t="s">
        <v>107</v>
      </c>
      <c r="AY4" s="27" t="s">
        <v>112</v>
      </c>
      <c r="AZ4" s="27" t="s">
        <v>112</v>
      </c>
      <c r="BA4" s="27" t="s">
        <v>112</v>
      </c>
      <c r="BB4" s="36"/>
      <c r="BC4" s="27" t="s">
        <v>116</v>
      </c>
      <c r="BD4" s="27"/>
      <c r="BE4" s="27"/>
      <c r="BF4" s="27" t="s">
        <v>112</v>
      </c>
      <c r="BG4" s="27" t="s">
        <v>117</v>
      </c>
      <c r="BH4" s="27" t="s">
        <v>117</v>
      </c>
      <c r="BI4" s="27" t="s">
        <v>117</v>
      </c>
      <c r="BJ4" s="34">
        <v>0.05</v>
      </c>
      <c r="BK4" s="36"/>
      <c r="BL4" s="35"/>
      <c r="BM4" s="27" t="s">
        <v>118</v>
      </c>
      <c r="BN4" s="27" t="s">
        <v>118</v>
      </c>
      <c r="BO4" s="35"/>
      <c r="BP4" s="27" t="s">
        <v>118</v>
      </c>
      <c r="BQ4" s="34"/>
      <c r="BR4" s="35"/>
      <c r="BS4" s="37">
        <f>0.008+0.001+0.001+BU4</f>
        <v>3.2500000000000001E-2</v>
      </c>
      <c r="BT4" s="38"/>
      <c r="BU4" s="37">
        <v>2.2499999999999999E-2</v>
      </c>
      <c r="BV4" s="27" t="s">
        <v>118</v>
      </c>
      <c r="BW4" s="39">
        <v>5.0000000000000001E-3</v>
      </c>
      <c r="BX4" s="27" t="s">
        <v>118</v>
      </c>
      <c r="BY4" s="36"/>
      <c r="BZ4" s="36"/>
      <c r="CA4" s="33">
        <f>O4</f>
        <v>39764</v>
      </c>
      <c r="CB4" s="35"/>
      <c r="CC4" s="35"/>
      <c r="CD4" s="35"/>
      <c r="CE4" s="34"/>
      <c r="CF4" s="40">
        <f>IFERROR(_xlfn.XLOOKUP($CR4,'[4]Liste Fonds'!C:C,'[4]Liste Fonds'!Z:Z),99.99)</f>
        <v>5.3682230259552671E-4</v>
      </c>
      <c r="CG4" s="41"/>
      <c r="CH4" s="41"/>
      <c r="CI4" s="42">
        <f>IFERROR(_xlfn.XLOOKUP($CR4,'[4]Liste Fonds'!C:C,'[4]Liste Fonds'!AA:AA),99.99)</f>
        <v>0</v>
      </c>
      <c r="CJ4" s="42"/>
      <c r="CK4" s="42">
        <f>IFERROR(_xlfn.XLOOKUP($CR4,'[4]Liste Fonds'!C:C,'[4]Liste Fonds'!AB:AB),99.99)</f>
        <v>2.3985695898139886E-4</v>
      </c>
      <c r="CL4" s="43"/>
      <c r="CM4" s="44">
        <f>IFERROR(IF(_xlfn.XLOOKUP(CR4,'[4]Liste Fonds'!C:C,'[4]Liste Fonds'!K:K)="",EDATE(CN4,-12)+1,_xlfn.XLOOKUP(CR4,'[4]Liste Fonds'!C:C,'[4]Liste Fonds'!K:K)),"")</f>
        <v>44197</v>
      </c>
      <c r="CN4" s="45">
        <f>IFERROR(_xlfn.XLOOKUP(CR4,'[4]Liste Fonds'!C:C,'[4]Liste Fonds'!J:J),"")</f>
        <v>44561</v>
      </c>
      <c r="CO4" s="46"/>
      <c r="CP4" s="46"/>
      <c r="CR4" s="48" t="str">
        <f>+_xlfn.XLOOKUP(K4,'[4]Liste Fonds'!B:B,'[4]Liste Fonds'!C:C)</f>
        <v>FCPR II</v>
      </c>
      <c r="CT4" s="49"/>
    </row>
    <row r="5" spans="1:98" s="47" customFormat="1" ht="19.5" customHeight="1" x14ac:dyDescent="0.2">
      <c r="A5" s="50" t="s">
        <v>103</v>
      </c>
      <c r="B5" s="51" t="s">
        <v>104</v>
      </c>
      <c r="C5" s="52" t="s">
        <v>105</v>
      </c>
      <c r="D5" s="53" t="s">
        <v>106</v>
      </c>
      <c r="E5" s="54">
        <v>44603</v>
      </c>
      <c r="F5" s="55" t="s">
        <v>107</v>
      </c>
      <c r="G5" s="54" t="s">
        <v>107</v>
      </c>
      <c r="H5" s="54" t="s">
        <v>107</v>
      </c>
      <c r="I5" s="56" t="s">
        <v>119</v>
      </c>
      <c r="J5" s="56" t="s">
        <v>109</v>
      </c>
      <c r="K5" s="51" t="s">
        <v>120</v>
      </c>
      <c r="L5" s="51" t="s">
        <v>111</v>
      </c>
      <c r="M5" s="51" t="s">
        <v>107</v>
      </c>
      <c r="N5" s="51" t="s">
        <v>107</v>
      </c>
      <c r="O5" s="57">
        <v>41421</v>
      </c>
      <c r="P5" s="51" t="s">
        <v>112</v>
      </c>
      <c r="Q5" s="57" t="s">
        <v>121</v>
      </c>
      <c r="R5" s="51" t="s">
        <v>107</v>
      </c>
      <c r="S5" s="51" t="s">
        <v>104</v>
      </c>
      <c r="T5" s="51"/>
      <c r="U5" s="51"/>
      <c r="V5" s="51"/>
      <c r="W5" s="58"/>
      <c r="X5" s="59"/>
      <c r="Y5" s="51" t="s">
        <v>113</v>
      </c>
      <c r="Z5" s="60"/>
      <c r="AA5" s="60"/>
      <c r="AB5" s="51" t="s">
        <v>112</v>
      </c>
      <c r="AC5" s="51"/>
      <c r="AD5" s="60"/>
      <c r="AE5" s="57">
        <f t="shared" ref="AE5:AE27" si="0">O5</f>
        <v>41421</v>
      </c>
      <c r="AF5" s="51" t="s">
        <v>107</v>
      </c>
      <c r="AG5" s="51" t="s">
        <v>107</v>
      </c>
      <c r="AH5" s="51" t="s">
        <v>107</v>
      </c>
      <c r="AI5" s="51" t="s">
        <v>107</v>
      </c>
      <c r="AJ5" s="51" t="s">
        <v>107</v>
      </c>
      <c r="AK5" s="51" t="s">
        <v>107</v>
      </c>
      <c r="AL5" s="59"/>
      <c r="AM5" s="51" t="s">
        <v>112</v>
      </c>
      <c r="AN5" s="51" t="s">
        <v>114</v>
      </c>
      <c r="AO5" s="58"/>
      <c r="AP5" s="51" t="s">
        <v>107</v>
      </c>
      <c r="AQ5" s="51" t="s">
        <v>114</v>
      </c>
      <c r="AR5" s="51"/>
      <c r="AS5" s="51" t="s">
        <v>115</v>
      </c>
      <c r="AT5" s="58"/>
      <c r="AU5" s="59"/>
      <c r="AV5" s="59"/>
      <c r="AW5" s="51" t="s">
        <v>112</v>
      </c>
      <c r="AX5" s="51" t="s">
        <v>107</v>
      </c>
      <c r="AY5" s="51" t="s">
        <v>112</v>
      </c>
      <c r="AZ5" s="51" t="s">
        <v>112</v>
      </c>
      <c r="BA5" s="51" t="s">
        <v>112</v>
      </c>
      <c r="BB5" s="60"/>
      <c r="BC5" s="51" t="s">
        <v>116</v>
      </c>
      <c r="BD5" s="51"/>
      <c r="BE5" s="51"/>
      <c r="BF5" s="51" t="s">
        <v>112</v>
      </c>
      <c r="BG5" s="51" t="s">
        <v>117</v>
      </c>
      <c r="BH5" s="51" t="s">
        <v>117</v>
      </c>
      <c r="BI5" s="51" t="s">
        <v>117</v>
      </c>
      <c r="BJ5" s="58">
        <v>0.05</v>
      </c>
      <c r="BK5" s="60"/>
      <c r="BL5" s="59"/>
      <c r="BM5" s="51" t="s">
        <v>118</v>
      </c>
      <c r="BN5" s="51" t="s">
        <v>118</v>
      </c>
      <c r="BO5" s="59"/>
      <c r="BP5" s="51" t="s">
        <v>118</v>
      </c>
      <c r="BQ5" s="58"/>
      <c r="BR5" s="59"/>
      <c r="BS5" s="61">
        <f>0.002+0.00126+0.002+BU5</f>
        <v>4.0260000000000004E-2</v>
      </c>
      <c r="BT5" s="62"/>
      <c r="BU5" s="61">
        <v>3.5000000000000003E-2</v>
      </c>
      <c r="BV5" s="51" t="s">
        <v>118</v>
      </c>
      <c r="BW5" s="63">
        <v>3.0000000000000001E-3</v>
      </c>
      <c r="BX5" s="51" t="s">
        <v>118</v>
      </c>
      <c r="BY5" s="60"/>
      <c r="BZ5" s="60"/>
      <c r="CA5" s="57">
        <f t="shared" ref="CA5:CA27" si="1">O5</f>
        <v>41421</v>
      </c>
      <c r="CB5" s="59"/>
      <c r="CC5" s="59"/>
      <c r="CD5" s="59"/>
      <c r="CE5" s="58"/>
      <c r="CF5" s="64">
        <f>IFERROR(_xlfn.XLOOKUP($CR5,'[4]Liste Fonds'!C:C,'[4]Liste Fonds'!Z:Z),99.99)</f>
        <v>3.7252494588938825E-2</v>
      </c>
      <c r="CG5" s="65"/>
      <c r="CH5" s="65"/>
      <c r="CI5" s="66">
        <f>IFERROR(_xlfn.XLOOKUP($CR5,'[4]Liste Fonds'!C:C,'[4]Liste Fonds'!AA:AA),99.99)</f>
        <v>3.3834853900182878E-2</v>
      </c>
      <c r="CJ5" s="66"/>
      <c r="CK5" s="66">
        <f>IFERROR(_xlfn.XLOOKUP($CR5,'[4]Liste Fonds'!C:C,'[4]Liste Fonds'!AB:AB),99.99)</f>
        <v>1.4804048028499732E-4</v>
      </c>
      <c r="CL5" s="67"/>
      <c r="CM5" s="68">
        <f>IFERROR(IF(_xlfn.XLOOKUP(CR5,'[4]Liste Fonds'!C:C,'[4]Liste Fonds'!K:K)="",EDATE(CN5,-12)+1,_xlfn.XLOOKUP(CR5,'[4]Liste Fonds'!C:C,'[4]Liste Fonds'!K:K)),"")</f>
        <v>44013</v>
      </c>
      <c r="CN5" s="45">
        <f>IFERROR(_xlfn.XLOOKUP(CR5,'[4]Liste Fonds'!C:C,'[4]Liste Fonds'!J:J),"")</f>
        <v>44377</v>
      </c>
      <c r="CO5" s="46"/>
      <c r="CP5" s="46"/>
      <c r="CR5" s="48" t="str">
        <f>+_xlfn.XLOOKUP(K5,'[4]Liste Fonds'!B:B,'[4]Liste Fonds'!C:C)</f>
        <v>FIP 2013</v>
      </c>
      <c r="CT5" s="49"/>
    </row>
    <row r="6" spans="1:98" s="81" customFormat="1" ht="19.5" customHeight="1" x14ac:dyDescent="0.2">
      <c r="A6" s="69" t="s">
        <v>103</v>
      </c>
      <c r="B6" s="70" t="s">
        <v>104</v>
      </c>
      <c r="C6" s="71" t="s">
        <v>105</v>
      </c>
      <c r="D6" s="72" t="s">
        <v>106</v>
      </c>
      <c r="E6" s="54">
        <v>44603</v>
      </c>
      <c r="F6" s="55" t="s">
        <v>107</v>
      </c>
      <c r="G6" s="54" t="s">
        <v>107</v>
      </c>
      <c r="H6" s="54" t="s">
        <v>107</v>
      </c>
      <c r="I6" s="73" t="s">
        <v>122</v>
      </c>
      <c r="J6" s="73" t="s">
        <v>109</v>
      </c>
      <c r="K6" s="70" t="s">
        <v>123</v>
      </c>
      <c r="L6" s="70" t="s">
        <v>111</v>
      </c>
      <c r="M6" s="70" t="s">
        <v>107</v>
      </c>
      <c r="N6" s="70" t="s">
        <v>107</v>
      </c>
      <c r="O6" s="74">
        <v>41638</v>
      </c>
      <c r="P6" s="70" t="s">
        <v>112</v>
      </c>
      <c r="Q6" s="74" t="s">
        <v>124</v>
      </c>
      <c r="R6" s="70" t="s">
        <v>107</v>
      </c>
      <c r="S6" s="70" t="s">
        <v>104</v>
      </c>
      <c r="T6" s="70"/>
      <c r="U6" s="70"/>
      <c r="V6" s="70"/>
      <c r="W6" s="75"/>
      <c r="X6" s="59"/>
      <c r="Y6" s="70" t="s">
        <v>113</v>
      </c>
      <c r="Z6" s="60"/>
      <c r="AA6" s="60"/>
      <c r="AB6" s="70" t="s">
        <v>112</v>
      </c>
      <c r="AC6" s="70"/>
      <c r="AD6" s="60"/>
      <c r="AE6" s="74">
        <f t="shared" si="0"/>
        <v>41638</v>
      </c>
      <c r="AF6" s="70" t="s">
        <v>107</v>
      </c>
      <c r="AG6" s="70" t="s">
        <v>107</v>
      </c>
      <c r="AH6" s="70" t="s">
        <v>107</v>
      </c>
      <c r="AI6" s="70" t="s">
        <v>107</v>
      </c>
      <c r="AJ6" s="70" t="s">
        <v>107</v>
      </c>
      <c r="AK6" s="70" t="s">
        <v>107</v>
      </c>
      <c r="AL6" s="59"/>
      <c r="AM6" s="70" t="s">
        <v>112</v>
      </c>
      <c r="AN6" s="70" t="s">
        <v>114</v>
      </c>
      <c r="AO6" s="75"/>
      <c r="AP6" s="70" t="s">
        <v>107</v>
      </c>
      <c r="AQ6" s="70" t="s">
        <v>114</v>
      </c>
      <c r="AR6" s="70"/>
      <c r="AS6" s="70" t="s">
        <v>115</v>
      </c>
      <c r="AT6" s="75"/>
      <c r="AU6" s="59"/>
      <c r="AV6" s="59"/>
      <c r="AW6" s="70" t="s">
        <v>112</v>
      </c>
      <c r="AX6" s="70" t="s">
        <v>107</v>
      </c>
      <c r="AY6" s="70" t="s">
        <v>112</v>
      </c>
      <c r="AZ6" s="70" t="s">
        <v>112</v>
      </c>
      <c r="BA6" s="70" t="s">
        <v>112</v>
      </c>
      <c r="BB6" s="60"/>
      <c r="BC6" s="70" t="s">
        <v>116</v>
      </c>
      <c r="BD6" s="70"/>
      <c r="BE6" s="70"/>
      <c r="BF6" s="70" t="s">
        <v>112</v>
      </c>
      <c r="BG6" s="70" t="s">
        <v>117</v>
      </c>
      <c r="BH6" s="70" t="s">
        <v>117</v>
      </c>
      <c r="BI6" s="70" t="s">
        <v>117</v>
      </c>
      <c r="BJ6" s="75">
        <v>0.05</v>
      </c>
      <c r="BK6" s="60"/>
      <c r="BL6" s="59"/>
      <c r="BM6" s="70" t="s">
        <v>118</v>
      </c>
      <c r="BN6" s="70" t="s">
        <v>118</v>
      </c>
      <c r="BO6" s="59"/>
      <c r="BP6" s="70" t="s">
        <v>118</v>
      </c>
      <c r="BQ6" s="75"/>
      <c r="BR6" s="59"/>
      <c r="BS6" s="76">
        <f>0.002+0.003+0.00109+BU6</f>
        <v>3.109E-2</v>
      </c>
      <c r="BT6" s="62"/>
      <c r="BU6" s="76">
        <v>2.5000000000000001E-2</v>
      </c>
      <c r="BV6" s="70" t="s">
        <v>118</v>
      </c>
      <c r="BW6" s="77">
        <v>3.0000000000000001E-3</v>
      </c>
      <c r="BX6" s="70" t="s">
        <v>118</v>
      </c>
      <c r="BY6" s="60"/>
      <c r="BZ6" s="60"/>
      <c r="CA6" s="74">
        <f t="shared" si="1"/>
        <v>41638</v>
      </c>
      <c r="CB6" s="59"/>
      <c r="CC6" s="59"/>
      <c r="CD6" s="59"/>
      <c r="CE6" s="75"/>
      <c r="CF6" s="78">
        <f>IFERROR(_xlfn.XLOOKUP($CR6,'[4]Liste Fonds'!C:C,'[4]Liste Fonds'!Z:Z),99.99)</f>
        <v>3.3491075929148982E-2</v>
      </c>
      <c r="CG6" s="65"/>
      <c r="CH6" s="65"/>
      <c r="CI6" s="79">
        <f>IFERROR(_xlfn.XLOOKUP($CR6,'[4]Liste Fonds'!C:C,'[4]Liste Fonds'!AA:AA),99.99)</f>
        <v>2.0388650096868813E-2</v>
      </c>
      <c r="CJ6" s="79"/>
      <c r="CK6" s="79">
        <f>IFERROR(_xlfn.XLOOKUP($CR6,'[4]Liste Fonds'!C:C,'[4]Liste Fonds'!AB:AB),99.99)</f>
        <v>3.1368376178831631E-5</v>
      </c>
      <c r="CL6" s="80"/>
      <c r="CM6" s="45">
        <f>IFERROR(IF(_xlfn.XLOOKUP(CR6,'[4]Liste Fonds'!C:C,'[4]Liste Fonds'!K:K)="",EDATE(CN6,-12)+1,_xlfn.XLOOKUP(CR6,'[4]Liste Fonds'!C:C,'[4]Liste Fonds'!K:K)),"")</f>
        <v>44197</v>
      </c>
      <c r="CN6" s="45">
        <f>IFERROR(_xlfn.XLOOKUP(CR6,'[4]Liste Fonds'!C:C,'[4]Liste Fonds'!J:J),"")</f>
        <v>44561</v>
      </c>
      <c r="CO6" s="46"/>
      <c r="CP6" s="46"/>
      <c r="CR6" s="82" t="str">
        <f>+_xlfn.XLOOKUP(K6,'[4]Liste Fonds'!B:B,'[4]Liste Fonds'!C:C)</f>
        <v>FCPR RENDEMENT</v>
      </c>
      <c r="CT6" s="83"/>
    </row>
    <row r="7" spans="1:98" s="47" customFormat="1" ht="19.5" customHeight="1" x14ac:dyDescent="0.2">
      <c r="A7" s="50" t="s">
        <v>103</v>
      </c>
      <c r="B7" s="51" t="s">
        <v>104</v>
      </c>
      <c r="C7" s="52" t="s">
        <v>105</v>
      </c>
      <c r="D7" s="53" t="s">
        <v>106</v>
      </c>
      <c r="E7" s="54">
        <v>44603</v>
      </c>
      <c r="F7" s="55" t="s">
        <v>107</v>
      </c>
      <c r="G7" s="54" t="s">
        <v>107</v>
      </c>
      <c r="H7" s="54" t="s">
        <v>107</v>
      </c>
      <c r="I7" s="56" t="s">
        <v>125</v>
      </c>
      <c r="J7" s="56" t="s">
        <v>109</v>
      </c>
      <c r="K7" s="51" t="s">
        <v>126</v>
      </c>
      <c r="L7" s="51" t="s">
        <v>111</v>
      </c>
      <c r="M7" s="51" t="s">
        <v>107</v>
      </c>
      <c r="N7" s="51" t="s">
        <v>107</v>
      </c>
      <c r="O7" s="57">
        <v>41779</v>
      </c>
      <c r="P7" s="51" t="s">
        <v>112</v>
      </c>
      <c r="Q7" s="57" t="s">
        <v>127</v>
      </c>
      <c r="R7" s="51" t="s">
        <v>107</v>
      </c>
      <c r="S7" s="51" t="s">
        <v>104</v>
      </c>
      <c r="T7" s="51"/>
      <c r="U7" s="51"/>
      <c r="V7" s="51"/>
      <c r="W7" s="58"/>
      <c r="X7" s="59"/>
      <c r="Y7" s="51" t="s">
        <v>113</v>
      </c>
      <c r="Z7" s="60"/>
      <c r="AA7" s="60"/>
      <c r="AB7" s="51" t="s">
        <v>112</v>
      </c>
      <c r="AC7" s="51"/>
      <c r="AD7" s="60"/>
      <c r="AE7" s="57">
        <f t="shared" si="0"/>
        <v>41779</v>
      </c>
      <c r="AF7" s="51" t="s">
        <v>107</v>
      </c>
      <c r="AG7" s="51" t="s">
        <v>107</v>
      </c>
      <c r="AH7" s="51" t="s">
        <v>107</v>
      </c>
      <c r="AI7" s="51" t="s">
        <v>107</v>
      </c>
      <c r="AJ7" s="51" t="s">
        <v>107</v>
      </c>
      <c r="AK7" s="51" t="s">
        <v>107</v>
      </c>
      <c r="AL7" s="59"/>
      <c r="AM7" s="51" t="s">
        <v>112</v>
      </c>
      <c r="AN7" s="51" t="s">
        <v>114</v>
      </c>
      <c r="AO7" s="58"/>
      <c r="AP7" s="51" t="s">
        <v>107</v>
      </c>
      <c r="AQ7" s="51" t="s">
        <v>114</v>
      </c>
      <c r="AR7" s="51"/>
      <c r="AS7" s="51" t="s">
        <v>115</v>
      </c>
      <c r="AT7" s="58"/>
      <c r="AU7" s="59"/>
      <c r="AV7" s="59"/>
      <c r="AW7" s="51" t="s">
        <v>112</v>
      </c>
      <c r="AX7" s="51" t="s">
        <v>107</v>
      </c>
      <c r="AY7" s="51" t="s">
        <v>112</v>
      </c>
      <c r="AZ7" s="51" t="s">
        <v>112</v>
      </c>
      <c r="BA7" s="51" t="s">
        <v>112</v>
      </c>
      <c r="BB7" s="60"/>
      <c r="BC7" s="51" t="s">
        <v>116</v>
      </c>
      <c r="BD7" s="51"/>
      <c r="BE7" s="51"/>
      <c r="BF7" s="51" t="s">
        <v>112</v>
      </c>
      <c r="BG7" s="51" t="s">
        <v>117</v>
      </c>
      <c r="BH7" s="51" t="s">
        <v>117</v>
      </c>
      <c r="BI7" s="51" t="s">
        <v>117</v>
      </c>
      <c r="BJ7" s="58">
        <v>0.05</v>
      </c>
      <c r="BK7" s="60"/>
      <c r="BL7" s="59"/>
      <c r="BM7" s="51" t="s">
        <v>118</v>
      </c>
      <c r="BN7" s="51" t="s">
        <v>118</v>
      </c>
      <c r="BO7" s="59"/>
      <c r="BP7" s="51" t="s">
        <v>118</v>
      </c>
      <c r="BQ7" s="58"/>
      <c r="BR7" s="59"/>
      <c r="BS7" s="61">
        <v>4.1259999999999998E-2</v>
      </c>
      <c r="BT7" s="62"/>
      <c r="BU7" s="61">
        <v>3.5999999999999997E-2</v>
      </c>
      <c r="BV7" s="51" t="s">
        <v>118</v>
      </c>
      <c r="BW7" s="63">
        <v>3.0000000000000001E-3</v>
      </c>
      <c r="BX7" s="51" t="s">
        <v>118</v>
      </c>
      <c r="BY7" s="60"/>
      <c r="BZ7" s="60"/>
      <c r="CA7" s="57">
        <f t="shared" si="1"/>
        <v>41779</v>
      </c>
      <c r="CB7" s="59"/>
      <c r="CC7" s="59"/>
      <c r="CD7" s="59"/>
      <c r="CE7" s="58"/>
      <c r="CF7" s="64">
        <f>IFERROR(_xlfn.XLOOKUP($CR7,'[4]Liste Fonds'!C:C,'[4]Liste Fonds'!Z:Z),99.99)</f>
        <v>3.861368437585775E-2</v>
      </c>
      <c r="CG7" s="65"/>
      <c r="CH7" s="65"/>
      <c r="CI7" s="66">
        <f>IFERROR(_xlfn.XLOOKUP($CR7,'[4]Liste Fonds'!C:C,'[4]Liste Fonds'!AA:AA),99.99)</f>
        <v>3.6128933268335328E-2</v>
      </c>
      <c r="CJ7" s="66"/>
      <c r="CK7" s="66">
        <f>IFERROR(_xlfn.XLOOKUP($CR7,'[4]Liste Fonds'!C:C,'[4]Liste Fonds'!AB:AB),99.99)</f>
        <v>4.0914089824502302E-4</v>
      </c>
      <c r="CL7" s="67"/>
      <c r="CM7" s="68">
        <f>IFERROR(IF(_xlfn.XLOOKUP(CR7,'[4]Liste Fonds'!C:C,'[4]Liste Fonds'!K:K)="",EDATE(CN7,-12)+1,_xlfn.XLOOKUP(CR7,'[4]Liste Fonds'!C:C,'[4]Liste Fonds'!K:K)),"")</f>
        <v>44105</v>
      </c>
      <c r="CN7" s="45">
        <f>IFERROR(_xlfn.XLOOKUP(CR7,'[4]Liste Fonds'!C:C,'[4]Liste Fonds'!J:J),"")</f>
        <v>44469</v>
      </c>
      <c r="CO7" s="46"/>
      <c r="CP7" s="46"/>
      <c r="CR7" s="48" t="str">
        <f>+_xlfn.XLOOKUP(K7,'[4]Liste Fonds'!B:B,'[4]Liste Fonds'!C:C)</f>
        <v>FIP 2014</v>
      </c>
      <c r="CT7" s="49"/>
    </row>
    <row r="8" spans="1:98" s="81" customFormat="1" ht="19.5" customHeight="1" x14ac:dyDescent="0.2">
      <c r="A8" s="69" t="s">
        <v>103</v>
      </c>
      <c r="B8" s="70" t="s">
        <v>104</v>
      </c>
      <c r="C8" s="71" t="s">
        <v>105</v>
      </c>
      <c r="D8" s="72" t="s">
        <v>106</v>
      </c>
      <c r="E8" s="54">
        <v>44603</v>
      </c>
      <c r="F8" s="55" t="s">
        <v>107</v>
      </c>
      <c r="G8" s="54" t="s">
        <v>107</v>
      </c>
      <c r="H8" s="54" t="s">
        <v>107</v>
      </c>
      <c r="I8" s="73" t="s">
        <v>128</v>
      </c>
      <c r="J8" s="73" t="s">
        <v>109</v>
      </c>
      <c r="K8" s="70" t="s">
        <v>129</v>
      </c>
      <c r="L8" s="70" t="s">
        <v>111</v>
      </c>
      <c r="M8" s="70" t="s">
        <v>107</v>
      </c>
      <c r="N8" s="70" t="s">
        <v>107</v>
      </c>
      <c r="O8" s="74">
        <v>42004</v>
      </c>
      <c r="P8" s="70" t="s">
        <v>112</v>
      </c>
      <c r="Q8" s="74" t="s">
        <v>130</v>
      </c>
      <c r="R8" s="70" t="s">
        <v>107</v>
      </c>
      <c r="S8" s="70" t="s">
        <v>104</v>
      </c>
      <c r="T8" s="70"/>
      <c r="U8" s="70"/>
      <c r="V8" s="70"/>
      <c r="W8" s="75"/>
      <c r="X8" s="59"/>
      <c r="Y8" s="70" t="s">
        <v>113</v>
      </c>
      <c r="Z8" s="60"/>
      <c r="AA8" s="60"/>
      <c r="AB8" s="70" t="s">
        <v>112</v>
      </c>
      <c r="AC8" s="70"/>
      <c r="AD8" s="60"/>
      <c r="AE8" s="74">
        <f t="shared" si="0"/>
        <v>42004</v>
      </c>
      <c r="AF8" s="70" t="s">
        <v>107</v>
      </c>
      <c r="AG8" s="70" t="s">
        <v>107</v>
      </c>
      <c r="AH8" s="70" t="s">
        <v>107</v>
      </c>
      <c r="AI8" s="70" t="s">
        <v>107</v>
      </c>
      <c r="AJ8" s="70" t="s">
        <v>107</v>
      </c>
      <c r="AK8" s="70" t="s">
        <v>107</v>
      </c>
      <c r="AL8" s="59"/>
      <c r="AM8" s="70" t="s">
        <v>112</v>
      </c>
      <c r="AN8" s="70" t="s">
        <v>114</v>
      </c>
      <c r="AO8" s="75"/>
      <c r="AP8" s="70" t="s">
        <v>107</v>
      </c>
      <c r="AQ8" s="70" t="s">
        <v>114</v>
      </c>
      <c r="AR8" s="70"/>
      <c r="AS8" s="70" t="s">
        <v>115</v>
      </c>
      <c r="AT8" s="75"/>
      <c r="AU8" s="59"/>
      <c r="AV8" s="59"/>
      <c r="AW8" s="70" t="s">
        <v>112</v>
      </c>
      <c r="AX8" s="70" t="s">
        <v>107</v>
      </c>
      <c r="AY8" s="70" t="s">
        <v>112</v>
      </c>
      <c r="AZ8" s="70" t="s">
        <v>112</v>
      </c>
      <c r="BA8" s="70" t="s">
        <v>112</v>
      </c>
      <c r="BB8" s="60"/>
      <c r="BC8" s="70" t="s">
        <v>116</v>
      </c>
      <c r="BD8" s="70"/>
      <c r="BE8" s="70"/>
      <c r="BF8" s="70" t="s">
        <v>112</v>
      </c>
      <c r="BG8" s="70" t="s">
        <v>117</v>
      </c>
      <c r="BH8" s="70" t="s">
        <v>117</v>
      </c>
      <c r="BI8" s="70" t="s">
        <v>117</v>
      </c>
      <c r="BJ8" s="75">
        <v>0.05</v>
      </c>
      <c r="BK8" s="60"/>
      <c r="BL8" s="59"/>
      <c r="BM8" s="70" t="s">
        <v>118</v>
      </c>
      <c r="BN8" s="70" t="s">
        <v>118</v>
      </c>
      <c r="BO8" s="59"/>
      <c r="BP8" s="70" t="s">
        <v>118</v>
      </c>
      <c r="BQ8" s="75"/>
      <c r="BR8" s="59"/>
      <c r="BS8" s="76">
        <f>0.0018+0.00197+0.004+BU8</f>
        <v>4.3769999999999996E-2</v>
      </c>
      <c r="BT8" s="62"/>
      <c r="BU8" s="76">
        <v>3.5999999999999997E-2</v>
      </c>
      <c r="BV8" s="70" t="s">
        <v>118</v>
      </c>
      <c r="BW8" s="77">
        <v>3.0000000000000001E-3</v>
      </c>
      <c r="BX8" s="70" t="s">
        <v>118</v>
      </c>
      <c r="BY8" s="60"/>
      <c r="BZ8" s="60"/>
      <c r="CA8" s="74">
        <f t="shared" si="1"/>
        <v>42004</v>
      </c>
      <c r="CB8" s="59"/>
      <c r="CC8" s="59"/>
      <c r="CD8" s="59"/>
      <c r="CE8" s="75"/>
      <c r="CF8" s="78">
        <f>IFERROR(_xlfn.XLOOKUP($CR8,'[4]Liste Fonds'!C:C,'[4]Liste Fonds'!Z:Z),99.99)</f>
        <v>2.2430303698428879E-2</v>
      </c>
      <c r="CG8" s="65"/>
      <c r="CH8" s="65"/>
      <c r="CI8" s="79">
        <f>IFERROR(_xlfn.XLOOKUP($CR8,'[4]Liste Fonds'!C:C,'[4]Liste Fonds'!AA:AA),99.99)</f>
        <v>2.1075713210312947E-2</v>
      </c>
      <c r="CJ8" s="79"/>
      <c r="CK8" s="79">
        <f>IFERROR(_xlfn.XLOOKUP($CR8,'[4]Liste Fonds'!C:C,'[4]Liste Fonds'!AB:AB),99.99)</f>
        <v>1.6303450360901099E-4</v>
      </c>
      <c r="CL8" s="80"/>
      <c r="CM8" s="45">
        <f>IFERROR(IF(_xlfn.XLOOKUP(CR8,'[4]Liste Fonds'!C:C,'[4]Liste Fonds'!K:K)="",EDATE(CN8,-12)+1,_xlfn.XLOOKUP(CR8,'[4]Liste Fonds'!C:C,'[4]Liste Fonds'!K:K)),"")</f>
        <v>44013</v>
      </c>
      <c r="CN8" s="45">
        <f>IFERROR(_xlfn.XLOOKUP(CR8,'[4]Liste Fonds'!C:C,'[4]Liste Fonds'!J:J),"")</f>
        <v>44377</v>
      </c>
      <c r="CO8" s="46"/>
      <c r="CP8" s="46"/>
      <c r="CR8" s="82" t="str">
        <f>+_xlfn.XLOOKUP(K8,'[4]Liste Fonds'!B:B,'[4]Liste Fonds'!C:C)</f>
        <v>FCPI 2014</v>
      </c>
      <c r="CT8" s="83"/>
    </row>
    <row r="9" spans="1:98" s="47" customFormat="1" ht="19.5" customHeight="1" x14ac:dyDescent="0.2">
      <c r="A9" s="50" t="s">
        <v>103</v>
      </c>
      <c r="B9" s="51" t="s">
        <v>104</v>
      </c>
      <c r="C9" s="52" t="s">
        <v>105</v>
      </c>
      <c r="D9" s="53" t="s">
        <v>106</v>
      </c>
      <c r="E9" s="54">
        <v>44603</v>
      </c>
      <c r="F9" s="55" t="s">
        <v>107</v>
      </c>
      <c r="G9" s="54" t="s">
        <v>107</v>
      </c>
      <c r="H9" s="54" t="s">
        <v>107</v>
      </c>
      <c r="I9" s="56" t="s">
        <v>131</v>
      </c>
      <c r="J9" s="56" t="s">
        <v>109</v>
      </c>
      <c r="K9" s="51" t="s">
        <v>132</v>
      </c>
      <c r="L9" s="51" t="s">
        <v>111</v>
      </c>
      <c r="M9" s="51" t="s">
        <v>107</v>
      </c>
      <c r="N9" s="51" t="s">
        <v>107</v>
      </c>
      <c r="O9" s="57">
        <v>42143</v>
      </c>
      <c r="P9" s="51" t="s">
        <v>112</v>
      </c>
      <c r="Q9" s="57" t="s">
        <v>133</v>
      </c>
      <c r="R9" s="51" t="s">
        <v>107</v>
      </c>
      <c r="S9" s="51" t="s">
        <v>104</v>
      </c>
      <c r="T9" s="51"/>
      <c r="U9" s="51"/>
      <c r="V9" s="51"/>
      <c r="W9" s="58"/>
      <c r="X9" s="59"/>
      <c r="Y9" s="51" t="s">
        <v>113</v>
      </c>
      <c r="Z9" s="60"/>
      <c r="AA9" s="60"/>
      <c r="AB9" s="51" t="s">
        <v>112</v>
      </c>
      <c r="AC9" s="51"/>
      <c r="AD9" s="60"/>
      <c r="AE9" s="57">
        <f t="shared" si="0"/>
        <v>42143</v>
      </c>
      <c r="AF9" s="51" t="s">
        <v>107</v>
      </c>
      <c r="AG9" s="51" t="s">
        <v>107</v>
      </c>
      <c r="AH9" s="51" t="s">
        <v>107</v>
      </c>
      <c r="AI9" s="51" t="s">
        <v>107</v>
      </c>
      <c r="AJ9" s="51" t="s">
        <v>107</v>
      </c>
      <c r="AK9" s="51" t="s">
        <v>107</v>
      </c>
      <c r="AL9" s="59"/>
      <c r="AM9" s="51" t="s">
        <v>112</v>
      </c>
      <c r="AN9" s="51" t="s">
        <v>114</v>
      </c>
      <c r="AO9" s="58"/>
      <c r="AP9" s="51" t="s">
        <v>107</v>
      </c>
      <c r="AQ9" s="51" t="s">
        <v>114</v>
      </c>
      <c r="AR9" s="51"/>
      <c r="AS9" s="51" t="s">
        <v>115</v>
      </c>
      <c r="AT9" s="58"/>
      <c r="AU9" s="59"/>
      <c r="AV9" s="59"/>
      <c r="AW9" s="51" t="s">
        <v>112</v>
      </c>
      <c r="AX9" s="51" t="s">
        <v>107</v>
      </c>
      <c r="AY9" s="51" t="s">
        <v>112</v>
      </c>
      <c r="AZ9" s="51" t="s">
        <v>112</v>
      </c>
      <c r="BA9" s="51" t="s">
        <v>112</v>
      </c>
      <c r="BB9" s="60"/>
      <c r="BC9" s="51" t="s">
        <v>116</v>
      </c>
      <c r="BD9" s="51"/>
      <c r="BE9" s="51"/>
      <c r="BF9" s="51" t="s">
        <v>112</v>
      </c>
      <c r="BG9" s="51" t="s">
        <v>117</v>
      </c>
      <c r="BH9" s="51" t="s">
        <v>117</v>
      </c>
      <c r="BI9" s="51" t="s">
        <v>117</v>
      </c>
      <c r="BJ9" s="58">
        <v>0.05</v>
      </c>
      <c r="BK9" s="60"/>
      <c r="BL9" s="59"/>
      <c r="BM9" s="51" t="s">
        <v>118</v>
      </c>
      <c r="BN9" s="51" t="s">
        <v>118</v>
      </c>
      <c r="BO9" s="59"/>
      <c r="BP9" s="51" t="s">
        <v>118</v>
      </c>
      <c r="BQ9" s="58"/>
      <c r="BR9" s="59"/>
      <c r="BS9" s="61">
        <v>4.36E-2</v>
      </c>
      <c r="BT9" s="62"/>
      <c r="BU9" s="61">
        <v>3.5999999999999997E-2</v>
      </c>
      <c r="BV9" s="51" t="s">
        <v>118</v>
      </c>
      <c r="BW9" s="63">
        <v>3.0000000000000001E-3</v>
      </c>
      <c r="BX9" s="51" t="s">
        <v>118</v>
      </c>
      <c r="BY9" s="60"/>
      <c r="BZ9" s="60"/>
      <c r="CA9" s="57">
        <f t="shared" si="1"/>
        <v>42143</v>
      </c>
      <c r="CB9" s="59"/>
      <c r="CC9" s="59"/>
      <c r="CD9" s="59"/>
      <c r="CE9" s="58"/>
      <c r="CF9" s="64">
        <f>IFERROR(_xlfn.XLOOKUP($CR9,'[4]Liste Fonds'!C:C,'[4]Liste Fonds'!Z:Z),99.99)</f>
        <v>3.9044616992588231E-2</v>
      </c>
      <c r="CG9" s="65"/>
      <c r="CH9" s="65"/>
      <c r="CI9" s="66">
        <f>IFERROR(_xlfn.XLOOKUP($CR9,'[4]Liste Fonds'!C:C,'[4]Liste Fonds'!AA:AA),99.99)</f>
        <v>3.6022375933830848E-2</v>
      </c>
      <c r="CJ9" s="66"/>
      <c r="CK9" s="66">
        <f>IFERROR(_xlfn.XLOOKUP($CR9,'[4]Liste Fonds'!C:C,'[4]Liste Fonds'!AB:AB),99.99)</f>
        <v>3.4256478280537766E-4</v>
      </c>
      <c r="CL9" s="67"/>
      <c r="CM9" s="68">
        <f>IFERROR(IF(_xlfn.XLOOKUP(CR9,'[4]Liste Fonds'!C:C,'[4]Liste Fonds'!K:K)="",EDATE(CN9,-12)+1,_xlfn.XLOOKUP(CR9,'[4]Liste Fonds'!C:C,'[4]Liste Fonds'!K:K)),"")</f>
        <v>44013</v>
      </c>
      <c r="CN9" s="45">
        <f>IFERROR(_xlfn.XLOOKUP(CR9,'[4]Liste Fonds'!C:C,'[4]Liste Fonds'!J:J),"")</f>
        <v>44377</v>
      </c>
      <c r="CO9" s="46"/>
      <c r="CP9" s="46"/>
      <c r="CR9" s="48" t="str">
        <f>+_xlfn.XLOOKUP(K9,'[4]Liste Fonds'!B:B,'[4]Liste Fonds'!C:C)</f>
        <v>FCPI 2015</v>
      </c>
      <c r="CT9" s="49"/>
    </row>
    <row r="10" spans="1:98" s="81" customFormat="1" ht="19.5" customHeight="1" x14ac:dyDescent="0.2">
      <c r="A10" s="69" t="s">
        <v>103</v>
      </c>
      <c r="B10" s="70" t="s">
        <v>104</v>
      </c>
      <c r="C10" s="71" t="s">
        <v>105</v>
      </c>
      <c r="D10" s="72" t="s">
        <v>106</v>
      </c>
      <c r="E10" s="54">
        <v>44603</v>
      </c>
      <c r="F10" s="55" t="s">
        <v>107</v>
      </c>
      <c r="G10" s="54" t="s">
        <v>107</v>
      </c>
      <c r="H10" s="54" t="s">
        <v>107</v>
      </c>
      <c r="I10" s="73" t="s">
        <v>134</v>
      </c>
      <c r="J10" s="73" t="s">
        <v>109</v>
      </c>
      <c r="K10" s="70" t="s">
        <v>135</v>
      </c>
      <c r="L10" s="70" t="s">
        <v>111</v>
      </c>
      <c r="M10" s="70" t="s">
        <v>107</v>
      </c>
      <c r="N10" s="70" t="s">
        <v>107</v>
      </c>
      <c r="O10" s="74">
        <v>42369</v>
      </c>
      <c r="P10" s="70" t="s">
        <v>112</v>
      </c>
      <c r="Q10" s="74" t="s">
        <v>136</v>
      </c>
      <c r="R10" s="70" t="s">
        <v>107</v>
      </c>
      <c r="S10" s="70" t="s">
        <v>104</v>
      </c>
      <c r="T10" s="70"/>
      <c r="U10" s="70"/>
      <c r="V10" s="70"/>
      <c r="W10" s="75"/>
      <c r="X10" s="59"/>
      <c r="Y10" s="70" t="s">
        <v>113</v>
      </c>
      <c r="Z10" s="60"/>
      <c r="AA10" s="60"/>
      <c r="AB10" s="70" t="s">
        <v>112</v>
      </c>
      <c r="AC10" s="70"/>
      <c r="AD10" s="60"/>
      <c r="AE10" s="74">
        <f t="shared" si="0"/>
        <v>42369</v>
      </c>
      <c r="AF10" s="70" t="s">
        <v>107</v>
      </c>
      <c r="AG10" s="70" t="s">
        <v>107</v>
      </c>
      <c r="AH10" s="70" t="s">
        <v>107</v>
      </c>
      <c r="AI10" s="70" t="s">
        <v>107</v>
      </c>
      <c r="AJ10" s="70" t="s">
        <v>107</v>
      </c>
      <c r="AK10" s="70" t="s">
        <v>107</v>
      </c>
      <c r="AL10" s="59"/>
      <c r="AM10" s="70" t="s">
        <v>112</v>
      </c>
      <c r="AN10" s="70" t="s">
        <v>114</v>
      </c>
      <c r="AO10" s="75"/>
      <c r="AP10" s="70" t="s">
        <v>107</v>
      </c>
      <c r="AQ10" s="70" t="s">
        <v>114</v>
      </c>
      <c r="AR10" s="70"/>
      <c r="AS10" s="70" t="s">
        <v>115</v>
      </c>
      <c r="AT10" s="75"/>
      <c r="AU10" s="59"/>
      <c r="AV10" s="59"/>
      <c r="AW10" s="70" t="s">
        <v>112</v>
      </c>
      <c r="AX10" s="70" t="s">
        <v>107</v>
      </c>
      <c r="AY10" s="70" t="s">
        <v>112</v>
      </c>
      <c r="AZ10" s="70" t="s">
        <v>112</v>
      </c>
      <c r="BA10" s="70" t="s">
        <v>112</v>
      </c>
      <c r="BB10" s="60"/>
      <c r="BC10" s="70" t="s">
        <v>116</v>
      </c>
      <c r="BD10" s="70"/>
      <c r="BE10" s="70"/>
      <c r="BF10" s="70" t="s">
        <v>112</v>
      </c>
      <c r="BG10" s="70" t="s">
        <v>117</v>
      </c>
      <c r="BH10" s="70" t="s">
        <v>117</v>
      </c>
      <c r="BI10" s="70" t="s">
        <v>117</v>
      </c>
      <c r="BJ10" s="75">
        <v>0.05</v>
      </c>
      <c r="BK10" s="60"/>
      <c r="BL10" s="59"/>
      <c r="BM10" s="70" t="s">
        <v>118</v>
      </c>
      <c r="BN10" s="70" t="s">
        <v>118</v>
      </c>
      <c r="BO10" s="59"/>
      <c r="BP10" s="70" t="s">
        <v>118</v>
      </c>
      <c r="BQ10" s="75"/>
      <c r="BR10" s="59"/>
      <c r="BS10" s="76">
        <f>0.00707+BU10</f>
        <v>4.3069999999999997E-2</v>
      </c>
      <c r="BT10" s="62"/>
      <c r="BU10" s="76">
        <v>3.5999999999999997E-2</v>
      </c>
      <c r="BV10" s="70" t="s">
        <v>118</v>
      </c>
      <c r="BW10" s="77">
        <v>3.0000000000000001E-3</v>
      </c>
      <c r="BX10" s="70" t="s">
        <v>118</v>
      </c>
      <c r="BY10" s="60"/>
      <c r="BZ10" s="60"/>
      <c r="CA10" s="74">
        <f t="shared" si="1"/>
        <v>42369</v>
      </c>
      <c r="CB10" s="59"/>
      <c r="CC10" s="59"/>
      <c r="CD10" s="59"/>
      <c r="CE10" s="75"/>
      <c r="CF10" s="78">
        <f>IFERROR(_xlfn.XLOOKUP($CR10,'[4]Liste Fonds'!C:C,'[4]Liste Fonds'!Z:Z),99.99)</f>
        <v>3.8136037172884309E-2</v>
      </c>
      <c r="CG10" s="65"/>
      <c r="CH10" s="65"/>
      <c r="CI10" s="79">
        <f>IFERROR(_xlfn.XLOOKUP($CR10,'[4]Liste Fonds'!C:C,'[4]Liste Fonds'!AA:AA),99.99)</f>
        <v>3.6048405008677148E-2</v>
      </c>
      <c r="CJ10" s="79"/>
      <c r="CK10" s="79">
        <f>IFERROR(_xlfn.XLOOKUP($CR10,'[4]Liste Fonds'!C:C,'[4]Liste Fonds'!AB:AB),99.99)</f>
        <v>1.9408647906018198E-4</v>
      </c>
      <c r="CL10" s="80"/>
      <c r="CM10" s="45">
        <f>IFERROR(IF(_xlfn.XLOOKUP(CR10,'[4]Liste Fonds'!C:C,'[4]Liste Fonds'!K:K)="",EDATE(CN10,-12)+1,_xlfn.XLOOKUP(CR10,'[4]Liste Fonds'!C:C,'[4]Liste Fonds'!K:K)),"")</f>
        <v>44013</v>
      </c>
      <c r="CN10" s="45">
        <f>IFERROR(_xlfn.XLOOKUP(CR10,'[4]Liste Fonds'!C:C,'[4]Liste Fonds'!J:J),"")</f>
        <v>44377</v>
      </c>
      <c r="CO10" s="46"/>
      <c r="CP10" s="46"/>
      <c r="CR10" s="82" t="str">
        <f>+_xlfn.XLOOKUP(K10,'[4]Liste Fonds'!B:B,'[4]Liste Fonds'!C:C)</f>
        <v>FIP 2015</v>
      </c>
      <c r="CT10" s="83"/>
    </row>
    <row r="11" spans="1:98" s="47" customFormat="1" ht="19.5" customHeight="1" x14ac:dyDescent="0.2">
      <c r="A11" s="50" t="s">
        <v>103</v>
      </c>
      <c r="B11" s="51" t="s">
        <v>104</v>
      </c>
      <c r="C11" s="52" t="s">
        <v>105</v>
      </c>
      <c r="D11" s="53" t="s">
        <v>106</v>
      </c>
      <c r="E11" s="54">
        <v>44603</v>
      </c>
      <c r="F11" s="55" t="s">
        <v>107</v>
      </c>
      <c r="G11" s="54" t="s">
        <v>107</v>
      </c>
      <c r="H11" s="54" t="s">
        <v>107</v>
      </c>
      <c r="I11" s="56" t="s">
        <v>137</v>
      </c>
      <c r="J11" s="56" t="s">
        <v>109</v>
      </c>
      <c r="K11" s="51" t="s">
        <v>138</v>
      </c>
      <c r="L11" s="51" t="s">
        <v>111</v>
      </c>
      <c r="M11" s="51" t="s">
        <v>107</v>
      </c>
      <c r="N11" s="51" t="s">
        <v>107</v>
      </c>
      <c r="O11" s="57">
        <v>42681</v>
      </c>
      <c r="P11" s="51" t="s">
        <v>112</v>
      </c>
      <c r="Q11" s="57" t="s">
        <v>139</v>
      </c>
      <c r="R11" s="51" t="s">
        <v>107</v>
      </c>
      <c r="S11" s="51" t="s">
        <v>104</v>
      </c>
      <c r="T11" s="51"/>
      <c r="U11" s="51"/>
      <c r="V11" s="51"/>
      <c r="W11" s="58"/>
      <c r="X11" s="59"/>
      <c r="Y11" s="51" t="s">
        <v>113</v>
      </c>
      <c r="Z11" s="60"/>
      <c r="AA11" s="60"/>
      <c r="AB11" s="51" t="s">
        <v>112</v>
      </c>
      <c r="AC11" s="51"/>
      <c r="AD11" s="60"/>
      <c r="AE11" s="57">
        <f t="shared" si="0"/>
        <v>42681</v>
      </c>
      <c r="AF11" s="51" t="s">
        <v>107</v>
      </c>
      <c r="AG11" s="51" t="s">
        <v>107</v>
      </c>
      <c r="AH11" s="51" t="s">
        <v>107</v>
      </c>
      <c r="AI11" s="51" t="s">
        <v>107</v>
      </c>
      <c r="AJ11" s="51" t="s">
        <v>107</v>
      </c>
      <c r="AK11" s="51" t="s">
        <v>107</v>
      </c>
      <c r="AL11" s="59"/>
      <c r="AM11" s="51" t="s">
        <v>112</v>
      </c>
      <c r="AN11" s="51" t="s">
        <v>114</v>
      </c>
      <c r="AO11" s="58"/>
      <c r="AP11" s="51" t="s">
        <v>107</v>
      </c>
      <c r="AQ11" s="51" t="s">
        <v>114</v>
      </c>
      <c r="AR11" s="51"/>
      <c r="AS11" s="51" t="s">
        <v>115</v>
      </c>
      <c r="AT11" s="58"/>
      <c r="AU11" s="59"/>
      <c r="AV11" s="59"/>
      <c r="AW11" s="51" t="s">
        <v>112</v>
      </c>
      <c r="AX11" s="51" t="s">
        <v>107</v>
      </c>
      <c r="AY11" s="51" t="s">
        <v>112</v>
      </c>
      <c r="AZ11" s="51" t="s">
        <v>112</v>
      </c>
      <c r="BA11" s="51" t="s">
        <v>112</v>
      </c>
      <c r="BB11" s="60"/>
      <c r="BC11" s="51" t="s">
        <v>116</v>
      </c>
      <c r="BD11" s="51"/>
      <c r="BE11" s="51"/>
      <c r="BF11" s="51" t="s">
        <v>112</v>
      </c>
      <c r="BG11" s="51" t="s">
        <v>117</v>
      </c>
      <c r="BH11" s="51" t="s">
        <v>117</v>
      </c>
      <c r="BI11" s="51" t="s">
        <v>117</v>
      </c>
      <c r="BJ11" s="58">
        <v>0.05</v>
      </c>
      <c r="BK11" s="60"/>
      <c r="BL11" s="59"/>
      <c r="BM11" s="51" t="s">
        <v>118</v>
      </c>
      <c r="BN11" s="51" t="s">
        <v>118</v>
      </c>
      <c r="BO11" s="59"/>
      <c r="BP11" s="51" t="s">
        <v>118</v>
      </c>
      <c r="BQ11" s="58"/>
      <c r="BR11" s="59"/>
      <c r="BS11" s="61">
        <v>4.4679999999999997E-2</v>
      </c>
      <c r="BT11" s="62"/>
      <c r="BU11" s="61">
        <v>3.5999999999999997E-2</v>
      </c>
      <c r="BV11" s="51" t="s">
        <v>118</v>
      </c>
      <c r="BW11" s="63">
        <v>4.0000000000000001E-3</v>
      </c>
      <c r="BX11" s="51" t="s">
        <v>118</v>
      </c>
      <c r="BY11" s="60"/>
      <c r="BZ11" s="60"/>
      <c r="CA11" s="57">
        <f t="shared" si="1"/>
        <v>42681</v>
      </c>
      <c r="CB11" s="59"/>
      <c r="CC11" s="59"/>
      <c r="CD11" s="59"/>
      <c r="CE11" s="58"/>
      <c r="CF11" s="64">
        <f>IFERROR(_xlfn.XLOOKUP($CR11,'[4]Liste Fonds'!C:C,'[4]Liste Fonds'!Z:Z),99.99)</f>
        <v>2.8929670126211379E-2</v>
      </c>
      <c r="CG11" s="65"/>
      <c r="CH11" s="65"/>
      <c r="CI11" s="66">
        <f>IFERROR(_xlfn.XLOOKUP($CR11,'[4]Liste Fonds'!C:C,'[4]Liste Fonds'!AA:AA),99.99)</f>
        <v>2.7068130727707165E-2</v>
      </c>
      <c r="CJ11" s="66"/>
      <c r="CK11" s="66">
        <f>IFERROR(_xlfn.XLOOKUP($CR11,'[4]Liste Fonds'!C:C,'[4]Liste Fonds'!AB:AB),99.99)</f>
        <v>7.1818255084688163E-5</v>
      </c>
      <c r="CL11" s="67"/>
      <c r="CM11" s="68">
        <f>IFERROR(IF(_xlfn.XLOOKUP(CR11,'[4]Liste Fonds'!C:C,'[4]Liste Fonds'!K:K)="",EDATE(CN11,-12)+1,_xlfn.XLOOKUP(CR11,'[4]Liste Fonds'!C:C,'[4]Liste Fonds'!K:K)),"")</f>
        <v>44105</v>
      </c>
      <c r="CN11" s="45">
        <f>IFERROR(_xlfn.XLOOKUP(CR11,'[4]Liste Fonds'!C:C,'[4]Liste Fonds'!J:J),"")</f>
        <v>44469</v>
      </c>
      <c r="CO11" s="46"/>
      <c r="CP11" s="46"/>
      <c r="CR11" s="48" t="str">
        <f>+_xlfn.XLOOKUP(K11,'[4]Liste Fonds'!B:B,'[4]Liste Fonds'!C:C)</f>
        <v>FCPI 2016</v>
      </c>
      <c r="CT11" s="49"/>
    </row>
    <row r="12" spans="1:98" s="81" customFormat="1" ht="19.5" customHeight="1" x14ac:dyDescent="0.2">
      <c r="A12" s="69" t="s">
        <v>103</v>
      </c>
      <c r="B12" s="70" t="s">
        <v>104</v>
      </c>
      <c r="C12" s="71" t="s">
        <v>105</v>
      </c>
      <c r="D12" s="72" t="s">
        <v>106</v>
      </c>
      <c r="E12" s="54">
        <v>44603</v>
      </c>
      <c r="F12" s="55" t="s">
        <v>107</v>
      </c>
      <c r="G12" s="54" t="s">
        <v>107</v>
      </c>
      <c r="H12" s="54" t="s">
        <v>107</v>
      </c>
      <c r="I12" s="73" t="s">
        <v>140</v>
      </c>
      <c r="J12" s="73" t="s">
        <v>109</v>
      </c>
      <c r="K12" s="70" t="s">
        <v>141</v>
      </c>
      <c r="L12" s="70" t="s">
        <v>111</v>
      </c>
      <c r="M12" s="70" t="s">
        <v>107</v>
      </c>
      <c r="N12" s="70" t="s">
        <v>107</v>
      </c>
      <c r="O12" s="74">
        <v>42521</v>
      </c>
      <c r="P12" s="70" t="s">
        <v>112</v>
      </c>
      <c r="Q12" s="74" t="s">
        <v>142</v>
      </c>
      <c r="R12" s="70" t="s">
        <v>107</v>
      </c>
      <c r="S12" s="70" t="s">
        <v>104</v>
      </c>
      <c r="T12" s="70"/>
      <c r="U12" s="70"/>
      <c r="V12" s="70"/>
      <c r="W12" s="75"/>
      <c r="X12" s="59"/>
      <c r="Y12" s="70" t="s">
        <v>113</v>
      </c>
      <c r="Z12" s="60"/>
      <c r="AA12" s="60"/>
      <c r="AB12" s="70" t="s">
        <v>112</v>
      </c>
      <c r="AC12" s="70"/>
      <c r="AD12" s="60"/>
      <c r="AE12" s="74">
        <f t="shared" si="0"/>
        <v>42521</v>
      </c>
      <c r="AF12" s="70" t="s">
        <v>107</v>
      </c>
      <c r="AG12" s="70" t="s">
        <v>107</v>
      </c>
      <c r="AH12" s="70" t="s">
        <v>107</v>
      </c>
      <c r="AI12" s="70" t="s">
        <v>107</v>
      </c>
      <c r="AJ12" s="70" t="s">
        <v>107</v>
      </c>
      <c r="AK12" s="70" t="s">
        <v>107</v>
      </c>
      <c r="AL12" s="59"/>
      <c r="AM12" s="70" t="s">
        <v>112</v>
      </c>
      <c r="AN12" s="70" t="s">
        <v>114</v>
      </c>
      <c r="AO12" s="75"/>
      <c r="AP12" s="70" t="s">
        <v>107</v>
      </c>
      <c r="AQ12" s="70" t="s">
        <v>114</v>
      </c>
      <c r="AR12" s="70"/>
      <c r="AS12" s="70" t="s">
        <v>115</v>
      </c>
      <c r="AT12" s="75"/>
      <c r="AU12" s="59"/>
      <c r="AV12" s="59"/>
      <c r="AW12" s="70" t="s">
        <v>112</v>
      </c>
      <c r="AX12" s="70" t="s">
        <v>107</v>
      </c>
      <c r="AY12" s="70" t="s">
        <v>112</v>
      </c>
      <c r="AZ12" s="70" t="s">
        <v>112</v>
      </c>
      <c r="BA12" s="70" t="s">
        <v>112</v>
      </c>
      <c r="BB12" s="60"/>
      <c r="BC12" s="70" t="s">
        <v>116</v>
      </c>
      <c r="BD12" s="70"/>
      <c r="BE12" s="70"/>
      <c r="BF12" s="70" t="s">
        <v>112</v>
      </c>
      <c r="BG12" s="70" t="s">
        <v>117</v>
      </c>
      <c r="BH12" s="70" t="s">
        <v>117</v>
      </c>
      <c r="BI12" s="70" t="s">
        <v>117</v>
      </c>
      <c r="BJ12" s="75">
        <v>0.05</v>
      </c>
      <c r="BK12" s="60"/>
      <c r="BL12" s="59"/>
      <c r="BM12" s="70" t="s">
        <v>118</v>
      </c>
      <c r="BN12" s="70" t="s">
        <v>118</v>
      </c>
      <c r="BO12" s="59"/>
      <c r="BP12" s="70" t="s">
        <v>118</v>
      </c>
      <c r="BQ12" s="75"/>
      <c r="BR12" s="59"/>
      <c r="BS12" s="76">
        <f>0.005+0.0018+0.00157+BU12</f>
        <v>4.437E-2</v>
      </c>
      <c r="BT12" s="62"/>
      <c r="BU12" s="76">
        <v>3.5999999999999997E-2</v>
      </c>
      <c r="BV12" s="70" t="s">
        <v>118</v>
      </c>
      <c r="BW12" s="77">
        <v>4.0000000000000001E-3</v>
      </c>
      <c r="BX12" s="70" t="s">
        <v>118</v>
      </c>
      <c r="BY12" s="60"/>
      <c r="BZ12" s="60"/>
      <c r="CA12" s="74">
        <f t="shared" si="1"/>
        <v>42521</v>
      </c>
      <c r="CB12" s="59"/>
      <c r="CC12" s="59"/>
      <c r="CD12" s="59"/>
      <c r="CE12" s="75"/>
      <c r="CF12" s="78">
        <f>IFERROR(_xlfn.XLOOKUP($CR12,'[4]Liste Fonds'!C:C,'[4]Liste Fonds'!Z:Z),99.99)</f>
        <v>3.7360007295263925E-2</v>
      </c>
      <c r="CG12" s="65"/>
      <c r="CH12" s="65"/>
      <c r="CI12" s="79">
        <f>IFERROR(_xlfn.XLOOKUP($CR12,'[4]Liste Fonds'!C:C,'[4]Liste Fonds'!AA:AA),99.99)</f>
        <v>3.6080292313429151E-2</v>
      </c>
      <c r="CJ12" s="79"/>
      <c r="CK12" s="79">
        <f>IFERROR(_xlfn.XLOOKUP($CR12,'[4]Liste Fonds'!C:C,'[4]Liste Fonds'!AB:AB),99.99)</f>
        <v>2.1950659238476018E-4</v>
      </c>
      <c r="CL12" s="80"/>
      <c r="CM12" s="45">
        <f>IFERROR(IF(_xlfn.XLOOKUP(CR12,'[4]Liste Fonds'!C:C,'[4]Liste Fonds'!K:K)="",EDATE(CN12,-12)+1,_xlfn.XLOOKUP(CR12,'[4]Liste Fonds'!C:C,'[4]Liste Fonds'!K:K)),"")</f>
        <v>44105</v>
      </c>
      <c r="CN12" s="45">
        <f>IFERROR(_xlfn.XLOOKUP(CR12,'[4]Liste Fonds'!C:C,'[4]Liste Fonds'!J:J),"")</f>
        <v>44469</v>
      </c>
      <c r="CO12" s="46"/>
      <c r="CP12" s="46"/>
      <c r="CR12" s="82" t="str">
        <f>+_xlfn.XLOOKUP(K12,'[4]Liste Fonds'!B:B,'[4]Liste Fonds'!C:C)</f>
        <v>FCPI ISF 2016</v>
      </c>
      <c r="CT12" s="83"/>
    </row>
    <row r="13" spans="1:98" s="47" customFormat="1" ht="19.5" customHeight="1" x14ac:dyDescent="0.2">
      <c r="A13" s="50" t="s">
        <v>103</v>
      </c>
      <c r="B13" s="51" t="s">
        <v>104</v>
      </c>
      <c r="C13" s="52" t="s">
        <v>105</v>
      </c>
      <c r="D13" s="53" t="s">
        <v>106</v>
      </c>
      <c r="E13" s="54">
        <v>44603</v>
      </c>
      <c r="F13" s="55" t="s">
        <v>107</v>
      </c>
      <c r="G13" s="54" t="s">
        <v>107</v>
      </c>
      <c r="H13" s="54" t="s">
        <v>107</v>
      </c>
      <c r="I13" s="56" t="s">
        <v>143</v>
      </c>
      <c r="J13" s="56" t="s">
        <v>109</v>
      </c>
      <c r="K13" s="51" t="s">
        <v>144</v>
      </c>
      <c r="L13" s="51" t="s">
        <v>111</v>
      </c>
      <c r="M13" s="51" t="s">
        <v>107</v>
      </c>
      <c r="N13" s="51" t="s">
        <v>107</v>
      </c>
      <c r="O13" s="57">
        <v>42586</v>
      </c>
      <c r="P13" s="51" t="s">
        <v>112</v>
      </c>
      <c r="Q13" s="57"/>
      <c r="R13" s="51" t="s">
        <v>107</v>
      </c>
      <c r="S13" s="51" t="s">
        <v>104</v>
      </c>
      <c r="T13" s="51"/>
      <c r="U13" s="51"/>
      <c r="V13" s="51"/>
      <c r="W13" s="58"/>
      <c r="X13" s="59"/>
      <c r="Y13" s="51" t="s">
        <v>113</v>
      </c>
      <c r="Z13" s="60"/>
      <c r="AA13" s="60"/>
      <c r="AB13" s="51" t="s">
        <v>112</v>
      </c>
      <c r="AC13" s="51"/>
      <c r="AD13" s="60"/>
      <c r="AE13" s="57">
        <f t="shared" si="0"/>
        <v>42586</v>
      </c>
      <c r="AF13" s="51" t="s">
        <v>107</v>
      </c>
      <c r="AG13" s="51" t="s">
        <v>107</v>
      </c>
      <c r="AH13" s="51" t="s">
        <v>107</v>
      </c>
      <c r="AI13" s="51" t="s">
        <v>112</v>
      </c>
      <c r="AJ13" s="51" t="s">
        <v>107</v>
      </c>
      <c r="AK13" s="51" t="s">
        <v>107</v>
      </c>
      <c r="AL13" s="59"/>
      <c r="AM13" s="51" t="s">
        <v>112</v>
      </c>
      <c r="AN13" s="51" t="s">
        <v>114</v>
      </c>
      <c r="AO13" s="58"/>
      <c r="AP13" s="51" t="s">
        <v>107</v>
      </c>
      <c r="AQ13" s="51" t="s">
        <v>114</v>
      </c>
      <c r="AR13" s="51" t="s">
        <v>145</v>
      </c>
      <c r="AS13" s="51"/>
      <c r="AT13" s="58"/>
      <c r="AU13" s="59"/>
      <c r="AV13" s="59"/>
      <c r="AW13" s="51" t="s">
        <v>112</v>
      </c>
      <c r="AX13" s="51" t="s">
        <v>107</v>
      </c>
      <c r="AY13" s="51" t="s">
        <v>112</v>
      </c>
      <c r="AZ13" s="51" t="s">
        <v>112</v>
      </c>
      <c r="BA13" s="51" t="s">
        <v>112</v>
      </c>
      <c r="BB13" s="60"/>
      <c r="BC13" s="51" t="s">
        <v>116</v>
      </c>
      <c r="BD13" s="51"/>
      <c r="BE13" s="51"/>
      <c r="BF13" s="51" t="s">
        <v>112</v>
      </c>
      <c r="BG13" s="51" t="s">
        <v>117</v>
      </c>
      <c r="BH13" s="51" t="s">
        <v>117</v>
      </c>
      <c r="BI13" s="51" t="s">
        <v>117</v>
      </c>
      <c r="BJ13" s="58">
        <v>0.05</v>
      </c>
      <c r="BK13" s="60"/>
      <c r="BL13" s="59"/>
      <c r="BM13" s="51" t="s">
        <v>118</v>
      </c>
      <c r="BN13" s="51" t="s">
        <v>118</v>
      </c>
      <c r="BO13" s="59"/>
      <c r="BP13" s="51" t="s">
        <v>118</v>
      </c>
      <c r="BQ13" s="58"/>
      <c r="BR13" s="59"/>
      <c r="BS13" s="61">
        <f>0.0159+BU13</f>
        <v>2.69E-2</v>
      </c>
      <c r="BT13" s="62"/>
      <c r="BU13" s="61">
        <v>1.0999999999999999E-2</v>
      </c>
      <c r="BV13" s="51" t="s">
        <v>118</v>
      </c>
      <c r="BW13" s="63">
        <v>0</v>
      </c>
      <c r="BX13" s="51" t="s">
        <v>118</v>
      </c>
      <c r="BY13" s="60"/>
      <c r="BZ13" s="60"/>
      <c r="CA13" s="57">
        <f t="shared" si="1"/>
        <v>42586</v>
      </c>
      <c r="CB13" s="59"/>
      <c r="CC13" s="59"/>
      <c r="CD13" s="59"/>
      <c r="CE13" s="58"/>
      <c r="CF13" s="64">
        <f>IFERROR(_xlfn.XLOOKUP($CR13,'[4]Liste Fonds'!C:C,'[4]Liste Fonds'!Z:Z),99.99)</f>
        <v>3.1470428196931959E-2</v>
      </c>
      <c r="CG13" s="65"/>
      <c r="CH13" s="65"/>
      <c r="CI13" s="66">
        <f>IFERROR(_xlfn.XLOOKUP($CR13,'[4]Liste Fonds'!C:C,'[4]Liste Fonds'!AA:AA),99.99)</f>
        <v>9.0566142450242502E-3</v>
      </c>
      <c r="CJ13" s="66"/>
      <c r="CK13" s="66">
        <f>IFERROR(_xlfn.XLOOKUP($CR13,'[4]Liste Fonds'!C:C,'[4]Liste Fonds'!AB:AB),99.99)</f>
        <v>0</v>
      </c>
      <c r="CL13" s="67"/>
      <c r="CM13" s="68">
        <f>IFERROR(IF(_xlfn.XLOOKUP(CR13,'[4]Liste Fonds'!C:C,'[4]Liste Fonds'!K:K)="",EDATE(CN13,-12)+1,_xlfn.XLOOKUP(CR13,'[4]Liste Fonds'!C:C,'[4]Liste Fonds'!K:K)),"")</f>
        <v>44197</v>
      </c>
      <c r="CN13" s="45">
        <f>IFERROR(_xlfn.XLOOKUP(CR13,'[4]Liste Fonds'!C:C,'[4]Liste Fonds'!J:J),"")</f>
        <v>44561</v>
      </c>
      <c r="CO13" s="46"/>
      <c r="CP13" s="46"/>
      <c r="CR13" s="48" t="str">
        <f>+_xlfn.XLOOKUP(K13,'[4]Liste Fonds'!B:B,'[4]Liste Fonds'!C:C)</f>
        <v>NEXTSTAGE CROISSANCE</v>
      </c>
      <c r="CT13" s="49"/>
    </row>
    <row r="14" spans="1:98" s="81" customFormat="1" ht="19.5" customHeight="1" x14ac:dyDescent="0.2">
      <c r="A14" s="69" t="s">
        <v>103</v>
      </c>
      <c r="B14" s="70" t="s">
        <v>104</v>
      </c>
      <c r="C14" s="71" t="s">
        <v>105</v>
      </c>
      <c r="D14" s="72" t="s">
        <v>106</v>
      </c>
      <c r="E14" s="54">
        <v>44603</v>
      </c>
      <c r="F14" s="55" t="s">
        <v>107</v>
      </c>
      <c r="G14" s="54" t="s">
        <v>107</v>
      </c>
      <c r="H14" s="54" t="s">
        <v>107</v>
      </c>
      <c r="I14" s="73" t="s">
        <v>146</v>
      </c>
      <c r="J14" s="73" t="s">
        <v>109</v>
      </c>
      <c r="K14" s="70" t="s">
        <v>147</v>
      </c>
      <c r="L14" s="70" t="s">
        <v>111</v>
      </c>
      <c r="M14" s="70" t="s">
        <v>107</v>
      </c>
      <c r="N14" s="70" t="s">
        <v>107</v>
      </c>
      <c r="O14" s="74">
        <v>43039</v>
      </c>
      <c r="P14" s="70" t="s">
        <v>112</v>
      </c>
      <c r="Q14" s="74" t="s">
        <v>148</v>
      </c>
      <c r="R14" s="70" t="s">
        <v>107</v>
      </c>
      <c r="S14" s="70" t="s">
        <v>104</v>
      </c>
      <c r="T14" s="70"/>
      <c r="U14" s="70"/>
      <c r="V14" s="70"/>
      <c r="W14" s="75"/>
      <c r="X14" s="59"/>
      <c r="Y14" s="70" t="s">
        <v>113</v>
      </c>
      <c r="Z14" s="60"/>
      <c r="AA14" s="60"/>
      <c r="AB14" s="70" t="s">
        <v>112</v>
      </c>
      <c r="AC14" s="70"/>
      <c r="AD14" s="60"/>
      <c r="AE14" s="74">
        <f t="shared" si="0"/>
        <v>43039</v>
      </c>
      <c r="AF14" s="70" t="s">
        <v>107</v>
      </c>
      <c r="AG14" s="70" t="s">
        <v>107</v>
      </c>
      <c r="AH14" s="70" t="s">
        <v>107</v>
      </c>
      <c r="AI14" s="70" t="s">
        <v>107</v>
      </c>
      <c r="AJ14" s="70" t="s">
        <v>107</v>
      </c>
      <c r="AK14" s="70" t="s">
        <v>107</v>
      </c>
      <c r="AL14" s="59"/>
      <c r="AM14" s="70" t="s">
        <v>112</v>
      </c>
      <c r="AN14" s="70" t="s">
        <v>114</v>
      </c>
      <c r="AO14" s="75"/>
      <c r="AP14" s="70" t="s">
        <v>107</v>
      </c>
      <c r="AQ14" s="70" t="s">
        <v>114</v>
      </c>
      <c r="AR14" s="70"/>
      <c r="AS14" s="70" t="s">
        <v>115</v>
      </c>
      <c r="AT14" s="75"/>
      <c r="AU14" s="59"/>
      <c r="AV14" s="59"/>
      <c r="AW14" s="70" t="s">
        <v>112</v>
      </c>
      <c r="AX14" s="70" t="s">
        <v>107</v>
      </c>
      <c r="AY14" s="70" t="s">
        <v>112</v>
      </c>
      <c r="AZ14" s="70" t="s">
        <v>112</v>
      </c>
      <c r="BA14" s="70" t="s">
        <v>112</v>
      </c>
      <c r="BB14" s="60"/>
      <c r="BC14" s="70" t="s">
        <v>116</v>
      </c>
      <c r="BD14" s="70"/>
      <c r="BE14" s="70"/>
      <c r="BF14" s="70" t="s">
        <v>112</v>
      </c>
      <c r="BG14" s="70" t="s">
        <v>117</v>
      </c>
      <c r="BH14" s="70" t="s">
        <v>117</v>
      </c>
      <c r="BI14" s="70" t="s">
        <v>117</v>
      </c>
      <c r="BJ14" s="75">
        <v>0.05</v>
      </c>
      <c r="BK14" s="60"/>
      <c r="BL14" s="59"/>
      <c r="BM14" s="70" t="s">
        <v>118</v>
      </c>
      <c r="BN14" s="70" t="s">
        <v>118</v>
      </c>
      <c r="BO14" s="59"/>
      <c r="BP14" s="70" t="s">
        <v>118</v>
      </c>
      <c r="BQ14" s="75"/>
      <c r="BR14" s="59"/>
      <c r="BS14" s="76">
        <f>0.0045+0.00099+0.0018+BU14</f>
        <v>4.3289999999999995E-2</v>
      </c>
      <c r="BT14" s="62"/>
      <c r="BU14" s="76">
        <v>3.5999999999999997E-2</v>
      </c>
      <c r="BV14" s="70" t="s">
        <v>118</v>
      </c>
      <c r="BW14" s="77">
        <v>3.0000000000000001E-3</v>
      </c>
      <c r="BX14" s="70" t="s">
        <v>118</v>
      </c>
      <c r="BY14" s="60"/>
      <c r="BZ14" s="60"/>
      <c r="CA14" s="74">
        <f t="shared" si="1"/>
        <v>43039</v>
      </c>
      <c r="CB14" s="59"/>
      <c r="CC14" s="59"/>
      <c r="CD14" s="59"/>
      <c r="CE14" s="75"/>
      <c r="CF14" s="78">
        <f>IFERROR(_xlfn.XLOOKUP($CR14,'[4]Liste Fonds'!C:C,'[4]Liste Fonds'!Z:Z),99.99)</f>
        <v>3.931199719124482E-2</v>
      </c>
      <c r="CG14" s="65"/>
      <c r="CH14" s="65"/>
      <c r="CI14" s="79">
        <f>IFERROR(_xlfn.XLOOKUP($CR14,'[4]Liste Fonds'!C:C,'[4]Liste Fonds'!AA:AA),99.99)</f>
        <v>3.6044074024787751E-2</v>
      </c>
      <c r="CJ14" s="79"/>
      <c r="CK14" s="79">
        <f>IFERROR(_xlfn.XLOOKUP($CR14,'[4]Liste Fonds'!C:C,'[4]Liste Fonds'!AB:AB),99.99)</f>
        <v>1.3636645741327624E-4</v>
      </c>
      <c r="CL14" s="80"/>
      <c r="CM14" s="45">
        <f>IFERROR(IF(_xlfn.XLOOKUP(CR14,'[4]Liste Fonds'!C:C,'[4]Liste Fonds'!K:K)="",EDATE(CN14,-12)+1,_xlfn.XLOOKUP(CR14,'[4]Liste Fonds'!C:C,'[4]Liste Fonds'!K:K)),"")</f>
        <v>44013</v>
      </c>
      <c r="CN14" s="45">
        <f>IFERROR(_xlfn.XLOOKUP(CR14,'[4]Liste Fonds'!C:C,'[4]Liste Fonds'!J:J),"")</f>
        <v>44377</v>
      </c>
      <c r="CO14" s="46"/>
      <c r="CP14" s="46"/>
      <c r="CR14" s="82" t="str">
        <f>+_xlfn.XLOOKUP(K14,'[4]Liste Fonds'!B:B,'[4]Liste Fonds'!C:C)</f>
        <v>FIP 2017</v>
      </c>
      <c r="CT14" s="83"/>
    </row>
    <row r="15" spans="1:98" s="47" customFormat="1" ht="19.5" customHeight="1" x14ac:dyDescent="0.2">
      <c r="A15" s="50" t="s">
        <v>103</v>
      </c>
      <c r="B15" s="51" t="s">
        <v>104</v>
      </c>
      <c r="C15" s="52" t="s">
        <v>105</v>
      </c>
      <c r="D15" s="53" t="s">
        <v>106</v>
      </c>
      <c r="E15" s="54">
        <v>44603</v>
      </c>
      <c r="F15" s="55" t="s">
        <v>107</v>
      </c>
      <c r="G15" s="54" t="s">
        <v>107</v>
      </c>
      <c r="H15" s="54" t="s">
        <v>107</v>
      </c>
      <c r="I15" s="56" t="s">
        <v>149</v>
      </c>
      <c r="J15" s="56" t="s">
        <v>109</v>
      </c>
      <c r="K15" s="51" t="s">
        <v>150</v>
      </c>
      <c r="L15" s="51" t="s">
        <v>111</v>
      </c>
      <c r="M15" s="51" t="s">
        <v>107</v>
      </c>
      <c r="N15" s="51" t="s">
        <v>107</v>
      </c>
      <c r="O15" s="57">
        <v>43100</v>
      </c>
      <c r="P15" s="51" t="s">
        <v>112</v>
      </c>
      <c r="Q15" s="57" t="s">
        <v>124</v>
      </c>
      <c r="R15" s="51" t="s">
        <v>107</v>
      </c>
      <c r="S15" s="51" t="s">
        <v>104</v>
      </c>
      <c r="T15" s="51"/>
      <c r="U15" s="51"/>
      <c r="V15" s="51"/>
      <c r="W15" s="58"/>
      <c r="X15" s="59"/>
      <c r="Y15" s="51" t="s">
        <v>113</v>
      </c>
      <c r="Z15" s="60"/>
      <c r="AA15" s="60"/>
      <c r="AB15" s="51" t="s">
        <v>112</v>
      </c>
      <c r="AC15" s="51"/>
      <c r="AD15" s="60"/>
      <c r="AE15" s="57">
        <f t="shared" si="0"/>
        <v>43100</v>
      </c>
      <c r="AF15" s="51" t="s">
        <v>107</v>
      </c>
      <c r="AG15" s="51" t="s">
        <v>107</v>
      </c>
      <c r="AH15" s="51" t="s">
        <v>107</v>
      </c>
      <c r="AI15" s="51" t="s">
        <v>107</v>
      </c>
      <c r="AJ15" s="51" t="s">
        <v>107</v>
      </c>
      <c r="AK15" s="51" t="s">
        <v>107</v>
      </c>
      <c r="AL15" s="59"/>
      <c r="AM15" s="51" t="s">
        <v>112</v>
      </c>
      <c r="AN15" s="51" t="s">
        <v>114</v>
      </c>
      <c r="AO15" s="58"/>
      <c r="AP15" s="51" t="s">
        <v>107</v>
      </c>
      <c r="AQ15" s="51" t="s">
        <v>114</v>
      </c>
      <c r="AR15" s="51"/>
      <c r="AS15" s="51" t="s">
        <v>115</v>
      </c>
      <c r="AT15" s="58"/>
      <c r="AU15" s="59"/>
      <c r="AV15" s="59"/>
      <c r="AW15" s="51" t="s">
        <v>112</v>
      </c>
      <c r="AX15" s="51" t="s">
        <v>107</v>
      </c>
      <c r="AY15" s="51" t="s">
        <v>112</v>
      </c>
      <c r="AZ15" s="51" t="s">
        <v>112</v>
      </c>
      <c r="BA15" s="51" t="s">
        <v>112</v>
      </c>
      <c r="BB15" s="60"/>
      <c r="BC15" s="51" t="s">
        <v>116</v>
      </c>
      <c r="BD15" s="51"/>
      <c r="BE15" s="51"/>
      <c r="BF15" s="51" t="s">
        <v>112</v>
      </c>
      <c r="BG15" s="51" t="s">
        <v>117</v>
      </c>
      <c r="BH15" s="51" t="s">
        <v>117</v>
      </c>
      <c r="BI15" s="51" t="s">
        <v>117</v>
      </c>
      <c r="BJ15" s="58">
        <v>0.05</v>
      </c>
      <c r="BK15" s="60"/>
      <c r="BL15" s="59"/>
      <c r="BM15" s="51" t="s">
        <v>118</v>
      </c>
      <c r="BN15" s="51" t="s">
        <v>118</v>
      </c>
      <c r="BO15" s="59"/>
      <c r="BP15" s="51" t="s">
        <v>118</v>
      </c>
      <c r="BQ15" s="58"/>
      <c r="BR15" s="59"/>
      <c r="BS15" s="61">
        <f>0.005+0.00143+0.0018+BU15</f>
        <v>4.4229999999999998E-2</v>
      </c>
      <c r="BT15" s="62"/>
      <c r="BU15" s="61">
        <v>3.5999999999999997E-2</v>
      </c>
      <c r="BV15" s="51" t="s">
        <v>118</v>
      </c>
      <c r="BW15" s="63">
        <v>4.0000000000000001E-3</v>
      </c>
      <c r="BX15" s="51" t="s">
        <v>118</v>
      </c>
      <c r="BY15" s="60"/>
      <c r="BZ15" s="60"/>
      <c r="CA15" s="57">
        <f t="shared" si="1"/>
        <v>43100</v>
      </c>
      <c r="CB15" s="59"/>
      <c r="CC15" s="59"/>
      <c r="CD15" s="59"/>
      <c r="CE15" s="58"/>
      <c r="CF15" s="64">
        <f>IFERROR(_xlfn.XLOOKUP($CR15,'[4]Liste Fonds'!C:C,'[4]Liste Fonds'!Z:Z),99.99)</f>
        <v>3.8166086644689227E-2</v>
      </c>
      <c r="CG15" s="65"/>
      <c r="CH15" s="65"/>
      <c r="CI15" s="66">
        <f>IFERROR(_xlfn.XLOOKUP($CR15,'[4]Liste Fonds'!C:C,'[4]Liste Fonds'!AA:AA),99.99)</f>
        <v>3.6062051934684695E-2</v>
      </c>
      <c r="CJ15" s="66"/>
      <c r="CK15" s="66">
        <f>IFERROR(_xlfn.XLOOKUP($CR15,'[4]Liste Fonds'!C:C,'[4]Liste Fonds'!AB:AB),99.99)</f>
        <v>3.3896230219152414E-4</v>
      </c>
      <c r="CL15" s="67"/>
      <c r="CM15" s="68">
        <f>IFERROR(IF(_xlfn.XLOOKUP(CR15,'[4]Liste Fonds'!C:C,'[4]Liste Fonds'!K:K)="",EDATE(CN15,-12)+1,_xlfn.XLOOKUP(CR15,'[4]Liste Fonds'!C:C,'[4]Liste Fonds'!K:K)),"")</f>
        <v>44013</v>
      </c>
      <c r="CN15" s="45">
        <f>IFERROR(_xlfn.XLOOKUP(CR15,'[4]Liste Fonds'!C:C,'[4]Liste Fonds'!J:J),"")</f>
        <v>44377</v>
      </c>
      <c r="CO15" s="46"/>
      <c r="CP15" s="46"/>
      <c r="CR15" s="48" t="str">
        <f>+_xlfn.XLOOKUP(K15,'[4]Liste Fonds'!B:B,'[4]Liste Fonds'!C:C)</f>
        <v>FCPI 2017</v>
      </c>
      <c r="CT15" s="49"/>
    </row>
    <row r="16" spans="1:98" s="81" customFormat="1" ht="19.5" customHeight="1" x14ac:dyDescent="0.2">
      <c r="A16" s="69" t="s">
        <v>103</v>
      </c>
      <c r="B16" s="70" t="s">
        <v>104</v>
      </c>
      <c r="C16" s="71" t="s">
        <v>105</v>
      </c>
      <c r="D16" s="72" t="s">
        <v>106</v>
      </c>
      <c r="E16" s="54">
        <v>44603</v>
      </c>
      <c r="F16" s="55" t="s">
        <v>107</v>
      </c>
      <c r="G16" s="54" t="s">
        <v>107</v>
      </c>
      <c r="H16" s="54" t="s">
        <v>107</v>
      </c>
      <c r="I16" s="73" t="s">
        <v>151</v>
      </c>
      <c r="J16" s="73">
        <v>1</v>
      </c>
      <c r="K16" s="70" t="s">
        <v>152</v>
      </c>
      <c r="L16" s="70" t="s">
        <v>111</v>
      </c>
      <c r="M16" s="70" t="s">
        <v>107</v>
      </c>
      <c r="N16" s="70" t="s">
        <v>107</v>
      </c>
      <c r="O16" s="74">
        <v>43906</v>
      </c>
      <c r="P16" s="70" t="s">
        <v>112</v>
      </c>
      <c r="Q16" s="74" t="s">
        <v>153</v>
      </c>
      <c r="R16" s="70" t="s">
        <v>107</v>
      </c>
      <c r="S16" s="70" t="s">
        <v>104</v>
      </c>
      <c r="T16" s="70"/>
      <c r="U16" s="70"/>
      <c r="V16" s="70"/>
      <c r="W16" s="75"/>
      <c r="X16" s="59"/>
      <c r="Y16" s="70" t="s">
        <v>113</v>
      </c>
      <c r="Z16" s="60"/>
      <c r="AA16" s="60"/>
      <c r="AB16" s="70" t="s">
        <v>112</v>
      </c>
      <c r="AC16" s="70"/>
      <c r="AD16" s="60"/>
      <c r="AE16" s="74">
        <f t="shared" si="0"/>
        <v>43906</v>
      </c>
      <c r="AF16" s="70" t="s">
        <v>107</v>
      </c>
      <c r="AG16" s="70" t="s">
        <v>107</v>
      </c>
      <c r="AH16" s="70" t="s">
        <v>107</v>
      </c>
      <c r="AI16" s="70" t="s">
        <v>107</v>
      </c>
      <c r="AJ16" s="70" t="s">
        <v>107</v>
      </c>
      <c r="AK16" s="70" t="s">
        <v>107</v>
      </c>
      <c r="AL16" s="59"/>
      <c r="AM16" s="70" t="s">
        <v>112</v>
      </c>
      <c r="AN16" s="70" t="s">
        <v>114</v>
      </c>
      <c r="AO16" s="75"/>
      <c r="AP16" s="70" t="s">
        <v>107</v>
      </c>
      <c r="AQ16" s="70" t="s">
        <v>114</v>
      </c>
      <c r="AR16" s="70"/>
      <c r="AS16" s="70">
        <v>7</v>
      </c>
      <c r="AT16" s="75"/>
      <c r="AU16" s="59"/>
      <c r="AV16" s="59"/>
      <c r="AW16" s="70" t="s">
        <v>112</v>
      </c>
      <c r="AX16" s="70" t="s">
        <v>107</v>
      </c>
      <c r="AY16" s="70" t="s">
        <v>112</v>
      </c>
      <c r="AZ16" s="70" t="s">
        <v>112</v>
      </c>
      <c r="BA16" s="70" t="s">
        <v>112</v>
      </c>
      <c r="BB16" s="60"/>
      <c r="BC16" s="70" t="s">
        <v>116</v>
      </c>
      <c r="BD16" s="70"/>
      <c r="BE16" s="70"/>
      <c r="BF16" s="70" t="s">
        <v>112</v>
      </c>
      <c r="BG16" s="70" t="s">
        <v>117</v>
      </c>
      <c r="BH16" s="70" t="s">
        <v>117</v>
      </c>
      <c r="BI16" s="70" t="s">
        <v>117</v>
      </c>
      <c r="BJ16" s="70">
        <v>0.05</v>
      </c>
      <c r="BK16" s="60"/>
      <c r="BL16" s="59"/>
      <c r="BM16" s="70">
        <v>0</v>
      </c>
      <c r="BN16" s="70">
        <v>0</v>
      </c>
      <c r="BO16" s="59"/>
      <c r="BP16" s="70">
        <v>0</v>
      </c>
      <c r="BQ16" s="75"/>
      <c r="BR16" s="59"/>
      <c r="BS16" s="76">
        <f>0.032</f>
        <v>3.2000000000000001E-2</v>
      </c>
      <c r="BT16" s="62"/>
      <c r="BU16" s="76">
        <v>2.7E-2</v>
      </c>
      <c r="BV16" s="70">
        <v>0</v>
      </c>
      <c r="BW16" s="77">
        <v>3.0000000000000001E-3</v>
      </c>
      <c r="BX16" s="70" t="s">
        <v>118</v>
      </c>
      <c r="BY16" s="60"/>
      <c r="BZ16" s="60"/>
      <c r="CA16" s="74">
        <f t="shared" si="1"/>
        <v>43906</v>
      </c>
      <c r="CB16" s="59"/>
      <c r="CC16" s="59"/>
      <c r="CD16" s="59"/>
      <c r="CE16" s="75"/>
      <c r="CF16" s="78">
        <f>IFERROR(_xlfn.XLOOKUP($CR16,'[4]Liste Fonds'!C:C,'[4]Liste Fonds'!Z:Z),99.99)</f>
        <v>3.750741124519931E-2</v>
      </c>
      <c r="CG16" s="65"/>
      <c r="CH16" s="65"/>
      <c r="CI16" s="79">
        <f>IFERROR(_xlfn.XLOOKUP($CR16,'[4]Liste Fonds'!C:C,'[4]Liste Fonds'!AA:AA),99.99)</f>
        <v>2.3655510327335672E-3</v>
      </c>
      <c r="CJ16" s="79"/>
      <c r="CK16" s="79">
        <f>IFERROR(_xlfn.XLOOKUP($CR16,'[4]Liste Fonds'!C:C,'[4]Liste Fonds'!AB:AB),99.99)</f>
        <v>5.9377536308059516E-4</v>
      </c>
      <c r="CL16" s="80"/>
      <c r="CM16" s="45">
        <f>IFERROR(IF(_xlfn.XLOOKUP(CR16,'[4]Liste Fonds'!C:C,'[4]Liste Fonds'!K:K)="",EDATE(CN16,-12)+1,_xlfn.XLOOKUP(CR16,'[4]Liste Fonds'!C:C,'[4]Liste Fonds'!K:K)),"")</f>
        <v>44013</v>
      </c>
      <c r="CN16" s="45">
        <f>IFERROR(_xlfn.XLOOKUP(CR16,'[4]Liste Fonds'!C:C,'[4]Liste Fonds'!J:J),"")</f>
        <v>44377</v>
      </c>
      <c r="CO16" s="46"/>
      <c r="CP16" s="46"/>
      <c r="CR16" s="82" t="s">
        <v>154</v>
      </c>
      <c r="CT16" s="83"/>
    </row>
    <row r="17" spans="1:98" s="81" customFormat="1" ht="19.5" customHeight="1" x14ac:dyDescent="0.2">
      <c r="A17" s="69" t="s">
        <v>103</v>
      </c>
      <c r="B17" s="70" t="s">
        <v>104</v>
      </c>
      <c r="C17" s="71" t="s">
        <v>105</v>
      </c>
      <c r="D17" s="72" t="s">
        <v>106</v>
      </c>
      <c r="E17" s="54">
        <v>44603</v>
      </c>
      <c r="F17" s="55" t="s">
        <v>107</v>
      </c>
      <c r="G17" s="54" t="s">
        <v>107</v>
      </c>
      <c r="H17" s="54" t="s">
        <v>107</v>
      </c>
      <c r="I17" s="73" t="s">
        <v>151</v>
      </c>
      <c r="J17" s="73">
        <v>1</v>
      </c>
      <c r="K17" s="70" t="s">
        <v>155</v>
      </c>
      <c r="L17" s="70" t="s">
        <v>111</v>
      </c>
      <c r="M17" s="70" t="s">
        <v>107</v>
      </c>
      <c r="N17" s="70" t="s">
        <v>107</v>
      </c>
      <c r="O17" s="74">
        <v>43906</v>
      </c>
      <c r="P17" s="70" t="s">
        <v>112</v>
      </c>
      <c r="Q17" s="74" t="s">
        <v>153</v>
      </c>
      <c r="R17" s="70" t="s">
        <v>107</v>
      </c>
      <c r="S17" s="70" t="s">
        <v>104</v>
      </c>
      <c r="T17" s="70"/>
      <c r="U17" s="70"/>
      <c r="V17" s="70"/>
      <c r="W17" s="75"/>
      <c r="X17" s="59"/>
      <c r="Y17" s="70" t="s">
        <v>113</v>
      </c>
      <c r="Z17" s="60"/>
      <c r="AA17" s="60"/>
      <c r="AB17" s="70" t="s">
        <v>112</v>
      </c>
      <c r="AC17" s="70"/>
      <c r="AD17" s="60"/>
      <c r="AE17" s="74">
        <f t="shared" si="0"/>
        <v>43906</v>
      </c>
      <c r="AF17" s="70" t="s">
        <v>107</v>
      </c>
      <c r="AG17" s="70" t="s">
        <v>107</v>
      </c>
      <c r="AH17" s="70" t="s">
        <v>107</v>
      </c>
      <c r="AI17" s="70" t="s">
        <v>107</v>
      </c>
      <c r="AJ17" s="70" t="s">
        <v>107</v>
      </c>
      <c r="AK17" s="70" t="s">
        <v>107</v>
      </c>
      <c r="AL17" s="59"/>
      <c r="AM17" s="70" t="s">
        <v>112</v>
      </c>
      <c r="AN17" s="70" t="s">
        <v>114</v>
      </c>
      <c r="AO17" s="75"/>
      <c r="AP17" s="70" t="s">
        <v>107</v>
      </c>
      <c r="AQ17" s="70" t="s">
        <v>114</v>
      </c>
      <c r="AR17" s="70"/>
      <c r="AS17" s="70">
        <v>7</v>
      </c>
      <c r="AT17" s="75"/>
      <c r="AU17" s="59"/>
      <c r="AV17" s="59"/>
      <c r="AW17" s="70" t="s">
        <v>112</v>
      </c>
      <c r="AX17" s="70" t="s">
        <v>107</v>
      </c>
      <c r="AY17" s="70" t="s">
        <v>112</v>
      </c>
      <c r="AZ17" s="70" t="s">
        <v>112</v>
      </c>
      <c r="BA17" s="70" t="s">
        <v>112</v>
      </c>
      <c r="BB17" s="60"/>
      <c r="BC17" s="70" t="s">
        <v>116</v>
      </c>
      <c r="BD17" s="70"/>
      <c r="BE17" s="70"/>
      <c r="BF17" s="70" t="s">
        <v>112</v>
      </c>
      <c r="BG17" s="70" t="s">
        <v>117</v>
      </c>
      <c r="BH17" s="70" t="s">
        <v>117</v>
      </c>
      <c r="BI17" s="70" t="s">
        <v>117</v>
      </c>
      <c r="BJ17" s="70">
        <v>0.05</v>
      </c>
      <c r="BK17" s="60"/>
      <c r="BL17" s="59"/>
      <c r="BM17" s="70">
        <v>0</v>
      </c>
      <c r="BN17" s="70">
        <v>0</v>
      </c>
      <c r="BO17" s="59"/>
      <c r="BP17" s="70">
        <v>0</v>
      </c>
      <c r="BQ17" s="75"/>
      <c r="BR17" s="59"/>
      <c r="BS17" s="76">
        <f>0.03</f>
        <v>0.03</v>
      </c>
      <c r="BT17" s="62"/>
      <c r="BU17" s="76">
        <v>2.5000000000000001E-2</v>
      </c>
      <c r="BV17" s="70">
        <v>0</v>
      </c>
      <c r="BW17" s="77">
        <v>3.0000000000000001E-3</v>
      </c>
      <c r="BX17" s="70" t="s">
        <v>118</v>
      </c>
      <c r="BY17" s="60"/>
      <c r="BZ17" s="60"/>
      <c r="CA17" s="74">
        <f t="shared" si="1"/>
        <v>43906</v>
      </c>
      <c r="CB17" s="59"/>
      <c r="CC17" s="59"/>
      <c r="CD17" s="59"/>
      <c r="CE17" s="75"/>
      <c r="CF17" s="78" t="str">
        <f>IFERROR(_xlfn.XLOOKUP($CR17,'[4]Liste Fonds'!C:C,'[4]Liste Fonds'!Z:Z),99.99)</f>
        <v/>
      </c>
      <c r="CG17" s="65"/>
      <c r="CH17" s="65"/>
      <c r="CI17" s="79" t="str">
        <f>IFERROR(_xlfn.XLOOKUP($CR17,'[4]Liste Fonds'!C:C,'[4]Liste Fonds'!AA:AA),99.99)</f>
        <v/>
      </c>
      <c r="CJ17" s="79"/>
      <c r="CK17" s="79" t="str">
        <f>IFERROR(_xlfn.XLOOKUP($CR17,'[4]Liste Fonds'!C:C,'[4]Liste Fonds'!AB:AB),99.99)</f>
        <v/>
      </c>
      <c r="CL17" s="80"/>
      <c r="CM17" s="45">
        <f>IFERROR(IF(_xlfn.XLOOKUP(CR17,'[4]Liste Fonds'!C:C,'[4]Liste Fonds'!K:K)="",EDATE(CN17,-12)+1,_xlfn.XLOOKUP(CR17,'[4]Liste Fonds'!C:C,'[4]Liste Fonds'!K:K)),"")</f>
        <v>44013</v>
      </c>
      <c r="CN17" s="45">
        <f>IFERROR(_xlfn.XLOOKUP(CR17,'[4]Liste Fonds'!C:C,'[4]Liste Fonds'!J:J),"")</f>
        <v>44377</v>
      </c>
      <c r="CO17" s="46"/>
      <c r="CP17" s="46"/>
      <c r="CR17" s="82" t="s">
        <v>156</v>
      </c>
      <c r="CT17" s="83"/>
    </row>
    <row r="18" spans="1:98" s="47" customFormat="1" ht="19.5" customHeight="1" x14ac:dyDescent="0.2">
      <c r="A18" s="50" t="s">
        <v>103</v>
      </c>
      <c r="B18" s="51" t="s">
        <v>104</v>
      </c>
      <c r="C18" s="52" t="s">
        <v>105</v>
      </c>
      <c r="D18" s="53" t="s">
        <v>106</v>
      </c>
      <c r="E18" s="54">
        <v>44603</v>
      </c>
      <c r="F18" s="55" t="s">
        <v>107</v>
      </c>
      <c r="G18" s="54" t="s">
        <v>107</v>
      </c>
      <c r="H18" s="54" t="s">
        <v>107</v>
      </c>
      <c r="I18" s="56" t="s">
        <v>157</v>
      </c>
      <c r="J18" s="56">
        <v>1</v>
      </c>
      <c r="K18" s="51" t="s">
        <v>158</v>
      </c>
      <c r="L18" s="51" t="s">
        <v>111</v>
      </c>
      <c r="M18" s="51" t="s">
        <v>107</v>
      </c>
      <c r="N18" s="51" t="s">
        <v>107</v>
      </c>
      <c r="O18" s="57">
        <v>43296</v>
      </c>
      <c r="P18" s="51" t="s">
        <v>112</v>
      </c>
      <c r="Q18" s="57" t="s">
        <v>159</v>
      </c>
      <c r="R18" s="51" t="s">
        <v>107</v>
      </c>
      <c r="S18" s="51" t="s">
        <v>104</v>
      </c>
      <c r="T18" s="51"/>
      <c r="U18" s="51"/>
      <c r="V18" s="51"/>
      <c r="W18" s="58"/>
      <c r="X18" s="59"/>
      <c r="Y18" s="51" t="s">
        <v>113</v>
      </c>
      <c r="Z18" s="60"/>
      <c r="AA18" s="60"/>
      <c r="AB18" s="51" t="s">
        <v>112</v>
      </c>
      <c r="AC18" s="51"/>
      <c r="AD18" s="60"/>
      <c r="AE18" s="57">
        <f t="shared" si="0"/>
        <v>43296</v>
      </c>
      <c r="AF18" s="51" t="s">
        <v>107</v>
      </c>
      <c r="AG18" s="51" t="s">
        <v>107</v>
      </c>
      <c r="AH18" s="51" t="s">
        <v>107</v>
      </c>
      <c r="AI18" s="51" t="s">
        <v>107</v>
      </c>
      <c r="AJ18" s="51" t="s">
        <v>107</v>
      </c>
      <c r="AK18" s="51" t="s">
        <v>107</v>
      </c>
      <c r="AL18" s="59"/>
      <c r="AM18" s="51" t="s">
        <v>112</v>
      </c>
      <c r="AN18" s="51" t="s">
        <v>114</v>
      </c>
      <c r="AO18" s="58"/>
      <c r="AP18" s="51" t="s">
        <v>107</v>
      </c>
      <c r="AQ18" s="51" t="s">
        <v>114</v>
      </c>
      <c r="AR18" s="51"/>
      <c r="AS18" s="51">
        <v>7</v>
      </c>
      <c r="AT18" s="58"/>
      <c r="AU18" s="59"/>
      <c r="AV18" s="59"/>
      <c r="AW18" s="51" t="s">
        <v>112</v>
      </c>
      <c r="AX18" s="51" t="s">
        <v>107</v>
      </c>
      <c r="AY18" s="51" t="s">
        <v>112</v>
      </c>
      <c r="AZ18" s="51" t="s">
        <v>112</v>
      </c>
      <c r="BA18" s="51" t="s">
        <v>112</v>
      </c>
      <c r="BB18" s="60"/>
      <c r="BC18" s="51" t="s">
        <v>116</v>
      </c>
      <c r="BD18" s="51"/>
      <c r="BE18" s="51"/>
      <c r="BF18" s="51" t="s">
        <v>112</v>
      </c>
      <c r="BG18" s="51" t="s">
        <v>117</v>
      </c>
      <c r="BH18" s="51" t="s">
        <v>117</v>
      </c>
      <c r="BI18" s="51" t="s">
        <v>117</v>
      </c>
      <c r="BJ18" s="51">
        <v>4.9000000000000002E-2</v>
      </c>
      <c r="BK18" s="60"/>
      <c r="BL18" s="59"/>
      <c r="BM18" s="51">
        <v>0</v>
      </c>
      <c r="BN18" s="51">
        <v>0</v>
      </c>
      <c r="BO18" s="59"/>
      <c r="BP18" s="51">
        <v>0</v>
      </c>
      <c r="BQ18" s="58">
        <v>0</v>
      </c>
      <c r="BR18" s="59"/>
      <c r="BS18" s="61">
        <f>0.0343</f>
        <v>3.4299999999999997E-2</v>
      </c>
      <c r="BT18" s="62"/>
      <c r="BU18" s="61">
        <f>0.0343-0.0035-0.001-0.0015-0.004</f>
        <v>2.4299999999999995E-2</v>
      </c>
      <c r="BV18" s="51" t="s">
        <v>118</v>
      </c>
      <c r="BW18" s="63">
        <v>4.0000000000000001E-3</v>
      </c>
      <c r="BX18" s="51">
        <v>0</v>
      </c>
      <c r="BY18" s="60"/>
      <c r="BZ18" s="60"/>
      <c r="CA18" s="57">
        <f t="shared" si="1"/>
        <v>43296</v>
      </c>
      <c r="CB18" s="59"/>
      <c r="CC18" s="59"/>
      <c r="CD18" s="59"/>
      <c r="CE18" s="58"/>
      <c r="CF18" s="64">
        <f>IFERROR(_xlfn.XLOOKUP($CR18,'[4]Liste Fonds'!C:C,'[4]Liste Fonds'!Z:Z),99.99)</f>
        <v>4.0118059647960357E-2</v>
      </c>
      <c r="CG18" s="65"/>
      <c r="CH18" s="65"/>
      <c r="CI18" s="66">
        <f>IFERROR(_xlfn.XLOOKUP($CR18,'[4]Liste Fonds'!C:C,'[4]Liste Fonds'!AA:AA),99.99)</f>
        <v>2.6536293948225959E-3</v>
      </c>
      <c r="CJ18" s="66"/>
      <c r="CK18" s="66">
        <f>IFERROR(_xlfn.XLOOKUP($CR18,'[4]Liste Fonds'!C:C,'[4]Liste Fonds'!AB:AB),99.99)</f>
        <v>0</v>
      </c>
      <c r="CL18" s="67"/>
      <c r="CM18" s="68">
        <f>IFERROR(IF(_xlfn.XLOOKUP(CR18,'[4]Liste Fonds'!C:C,'[4]Liste Fonds'!K:K)="",EDATE(CN18,-12)+1,_xlfn.XLOOKUP(CR18,'[4]Liste Fonds'!C:C,'[4]Liste Fonds'!K:K)),"")</f>
        <v>44013</v>
      </c>
      <c r="CN18" s="45">
        <f>IFERROR(_xlfn.XLOOKUP(CR18,'[4]Liste Fonds'!C:C,'[4]Liste Fonds'!J:J),"")</f>
        <v>44377</v>
      </c>
      <c r="CO18" s="46"/>
      <c r="CP18" s="46"/>
      <c r="CR18" s="48" t="str">
        <f>+_xlfn.XLOOKUP(K18,'[4]Liste Fonds'!B:B,'[4]Liste Fonds'!C:C)</f>
        <v>UFF France</v>
      </c>
      <c r="CT18" s="49"/>
    </row>
    <row r="19" spans="1:98" s="81" customFormat="1" ht="19.5" customHeight="1" x14ac:dyDescent="0.2">
      <c r="A19" s="69" t="s">
        <v>103</v>
      </c>
      <c r="B19" s="70" t="s">
        <v>104</v>
      </c>
      <c r="C19" s="71" t="s">
        <v>105</v>
      </c>
      <c r="D19" s="72" t="s">
        <v>106</v>
      </c>
      <c r="E19" s="54">
        <v>44603</v>
      </c>
      <c r="F19" s="55" t="s">
        <v>107</v>
      </c>
      <c r="G19" s="54" t="s">
        <v>107</v>
      </c>
      <c r="H19" s="54" t="s">
        <v>107</v>
      </c>
      <c r="I19" s="73" t="s">
        <v>160</v>
      </c>
      <c r="J19" s="73">
        <v>1</v>
      </c>
      <c r="K19" s="70" t="s">
        <v>161</v>
      </c>
      <c r="L19" s="70" t="s">
        <v>111</v>
      </c>
      <c r="M19" s="70" t="s">
        <v>107</v>
      </c>
      <c r="N19" s="70" t="s">
        <v>107</v>
      </c>
      <c r="O19" s="74">
        <v>43717</v>
      </c>
      <c r="P19" s="70" t="s">
        <v>112</v>
      </c>
      <c r="Q19" s="74" t="s">
        <v>162</v>
      </c>
      <c r="R19" s="70" t="s">
        <v>107</v>
      </c>
      <c r="S19" s="70" t="s">
        <v>104</v>
      </c>
      <c r="T19" s="70"/>
      <c r="U19" s="70"/>
      <c r="V19" s="70"/>
      <c r="W19" s="75"/>
      <c r="X19" s="59"/>
      <c r="Y19" s="70" t="s">
        <v>113</v>
      </c>
      <c r="Z19" s="60"/>
      <c r="AA19" s="60"/>
      <c r="AB19" s="70" t="s">
        <v>112</v>
      </c>
      <c r="AC19" s="70"/>
      <c r="AD19" s="60"/>
      <c r="AE19" s="74">
        <f t="shared" si="0"/>
        <v>43717</v>
      </c>
      <c r="AF19" s="70" t="s">
        <v>107</v>
      </c>
      <c r="AG19" s="70" t="s">
        <v>107</v>
      </c>
      <c r="AH19" s="70" t="s">
        <v>107</v>
      </c>
      <c r="AI19" s="70" t="s">
        <v>107</v>
      </c>
      <c r="AJ19" s="70" t="s">
        <v>107</v>
      </c>
      <c r="AK19" s="70" t="s">
        <v>107</v>
      </c>
      <c r="AL19" s="59"/>
      <c r="AM19" s="70" t="s">
        <v>112</v>
      </c>
      <c r="AN19" s="70" t="s">
        <v>114</v>
      </c>
      <c r="AO19" s="75"/>
      <c r="AP19" s="70" t="s">
        <v>107</v>
      </c>
      <c r="AQ19" s="70" t="s">
        <v>114</v>
      </c>
      <c r="AR19" s="70"/>
      <c r="AS19" s="70">
        <v>7</v>
      </c>
      <c r="AT19" s="75"/>
      <c r="AU19" s="59"/>
      <c r="AV19" s="59"/>
      <c r="AW19" s="70" t="s">
        <v>112</v>
      </c>
      <c r="AX19" s="70" t="s">
        <v>107</v>
      </c>
      <c r="AY19" s="70" t="s">
        <v>112</v>
      </c>
      <c r="AZ19" s="70" t="s">
        <v>112</v>
      </c>
      <c r="BA19" s="70" t="s">
        <v>112</v>
      </c>
      <c r="BB19" s="60"/>
      <c r="BC19" s="70" t="s">
        <v>116</v>
      </c>
      <c r="BD19" s="70"/>
      <c r="BE19" s="70"/>
      <c r="BF19" s="70" t="s">
        <v>112</v>
      </c>
      <c r="BG19" s="70" t="s">
        <v>117</v>
      </c>
      <c r="BH19" s="70" t="s">
        <v>117</v>
      </c>
      <c r="BI19" s="70" t="s">
        <v>117</v>
      </c>
      <c r="BJ19" s="75">
        <v>4.9000000000000002E-2</v>
      </c>
      <c r="BK19" s="60"/>
      <c r="BL19" s="59"/>
      <c r="BM19" s="70">
        <v>0</v>
      </c>
      <c r="BN19" s="70">
        <v>0</v>
      </c>
      <c r="BO19" s="59"/>
      <c r="BP19" s="70">
        <v>0</v>
      </c>
      <c r="BQ19" s="75">
        <v>0</v>
      </c>
      <c r="BR19" s="59"/>
      <c r="BS19" s="76">
        <v>3.4299999999999997E-2</v>
      </c>
      <c r="BT19" s="62"/>
      <c r="BU19" s="76">
        <f>0.0343-0.0035-0.001-0.0015-0.004</f>
        <v>2.4299999999999995E-2</v>
      </c>
      <c r="BV19" s="70">
        <v>0</v>
      </c>
      <c r="BW19" s="77">
        <v>4.0000000000000001E-3</v>
      </c>
      <c r="BX19" s="70">
        <v>0</v>
      </c>
      <c r="BY19" s="60"/>
      <c r="BZ19" s="60"/>
      <c r="CA19" s="74">
        <f t="shared" si="1"/>
        <v>43717</v>
      </c>
      <c r="CB19" s="59"/>
      <c r="CC19" s="59"/>
      <c r="CD19" s="59"/>
      <c r="CE19" s="75"/>
      <c r="CF19" s="78">
        <f>IFERROR(_xlfn.XLOOKUP($CR19,'[4]Liste Fonds'!C:C,'[4]Liste Fonds'!Z:Z),99.99)</f>
        <v>4.0216427959883609E-2</v>
      </c>
      <c r="CG19" s="65"/>
      <c r="CH19" s="65"/>
      <c r="CI19" s="79">
        <f>IFERROR(_xlfn.XLOOKUP($CR19,'[4]Liste Fonds'!C:C,'[4]Liste Fonds'!AA:AA),99.99)</f>
        <v>9.2293939278720507E-3</v>
      </c>
      <c r="CJ19" s="79"/>
      <c r="CK19" s="79">
        <f>IFERROR(_xlfn.XLOOKUP($CR19,'[4]Liste Fonds'!C:C,'[4]Liste Fonds'!AB:AB),99.99)</f>
        <v>0</v>
      </c>
      <c r="CL19" s="80"/>
      <c r="CM19" s="45">
        <f>IFERROR(IF(_xlfn.XLOOKUP(CR19,'[4]Liste Fonds'!C:C,'[4]Liste Fonds'!K:K)="",EDATE(CN19,-12)+1,_xlfn.XLOOKUP(CR19,'[4]Liste Fonds'!C:C,'[4]Liste Fonds'!K:K)),"")</f>
        <v>44197</v>
      </c>
      <c r="CN19" s="45">
        <f>IFERROR(_xlfn.XLOOKUP(CR19,'[4]Liste Fonds'!C:C,'[4]Liste Fonds'!J:J),"")</f>
        <v>44561</v>
      </c>
      <c r="CO19" s="46"/>
      <c r="CP19" s="46"/>
      <c r="CR19" s="82" t="str">
        <f>+_xlfn.XLOOKUP(K19,'[4]Liste Fonds'!B:B,'[4]Liste Fonds'!C:C)</f>
        <v>UFF 2</v>
      </c>
      <c r="CT19" s="83"/>
    </row>
    <row r="20" spans="1:98" s="47" customFormat="1" ht="19.5" customHeight="1" x14ac:dyDescent="0.2">
      <c r="A20" s="50" t="s">
        <v>103</v>
      </c>
      <c r="B20" s="51" t="s">
        <v>104</v>
      </c>
      <c r="C20" s="52" t="s">
        <v>105</v>
      </c>
      <c r="D20" s="53" t="s">
        <v>106</v>
      </c>
      <c r="E20" s="54">
        <v>44603</v>
      </c>
      <c r="F20" s="55" t="s">
        <v>107</v>
      </c>
      <c r="G20" s="54" t="s">
        <v>107</v>
      </c>
      <c r="H20" s="54" t="s">
        <v>107</v>
      </c>
      <c r="I20" s="56" t="s">
        <v>163</v>
      </c>
      <c r="J20" s="56">
        <v>1</v>
      </c>
      <c r="K20" s="51" t="s">
        <v>164</v>
      </c>
      <c r="L20" s="51" t="s">
        <v>111</v>
      </c>
      <c r="M20" s="51" t="s">
        <v>107</v>
      </c>
      <c r="N20" s="51" t="s">
        <v>107</v>
      </c>
      <c r="O20" s="57">
        <v>44151</v>
      </c>
      <c r="P20" s="51" t="s">
        <v>112</v>
      </c>
      <c r="Q20" s="57" t="s">
        <v>165</v>
      </c>
      <c r="R20" s="51" t="s">
        <v>107</v>
      </c>
      <c r="S20" s="51" t="s">
        <v>104</v>
      </c>
      <c r="T20" s="51"/>
      <c r="U20" s="51"/>
      <c r="V20" s="51"/>
      <c r="W20" s="58"/>
      <c r="X20" s="59"/>
      <c r="Y20" s="51" t="s">
        <v>113</v>
      </c>
      <c r="Z20" s="60"/>
      <c r="AA20" s="60"/>
      <c r="AB20" s="51" t="s">
        <v>112</v>
      </c>
      <c r="AC20" s="51"/>
      <c r="AD20" s="60"/>
      <c r="AE20" s="57">
        <f t="shared" si="0"/>
        <v>44151</v>
      </c>
      <c r="AF20" s="51" t="s">
        <v>107</v>
      </c>
      <c r="AG20" s="51" t="s">
        <v>107</v>
      </c>
      <c r="AH20" s="51" t="s">
        <v>107</v>
      </c>
      <c r="AI20" s="51" t="s">
        <v>107</v>
      </c>
      <c r="AJ20" s="51" t="s">
        <v>107</v>
      </c>
      <c r="AK20" s="51" t="s">
        <v>107</v>
      </c>
      <c r="AL20" s="59"/>
      <c r="AM20" s="51" t="s">
        <v>112</v>
      </c>
      <c r="AN20" s="51" t="s">
        <v>114</v>
      </c>
      <c r="AO20" s="58"/>
      <c r="AP20" s="51" t="s">
        <v>107</v>
      </c>
      <c r="AQ20" s="51" t="s">
        <v>114</v>
      </c>
      <c r="AR20" s="51"/>
      <c r="AS20" s="51">
        <v>7</v>
      </c>
      <c r="AT20" s="58"/>
      <c r="AU20" s="59"/>
      <c r="AV20" s="59"/>
      <c r="AW20" s="51" t="s">
        <v>112</v>
      </c>
      <c r="AX20" s="51" t="s">
        <v>107</v>
      </c>
      <c r="AY20" s="51" t="s">
        <v>112</v>
      </c>
      <c r="AZ20" s="51" t="s">
        <v>112</v>
      </c>
      <c r="BA20" s="51" t="s">
        <v>112</v>
      </c>
      <c r="BB20" s="60"/>
      <c r="BC20" s="51" t="s">
        <v>116</v>
      </c>
      <c r="BD20" s="51"/>
      <c r="BE20" s="51"/>
      <c r="BF20" s="51" t="s">
        <v>112</v>
      </c>
      <c r="BG20" s="51" t="s">
        <v>117</v>
      </c>
      <c r="BH20" s="51" t="s">
        <v>117</v>
      </c>
      <c r="BI20" s="51" t="s">
        <v>117</v>
      </c>
      <c r="BJ20" s="58">
        <v>0.04</v>
      </c>
      <c r="BK20" s="60"/>
      <c r="BL20" s="59"/>
      <c r="BM20" s="51">
        <v>0</v>
      </c>
      <c r="BN20" s="51">
        <v>0</v>
      </c>
      <c r="BO20" s="59"/>
      <c r="BP20" s="51">
        <v>0</v>
      </c>
      <c r="BQ20" s="58">
        <v>0</v>
      </c>
      <c r="BR20" s="59"/>
      <c r="BS20" s="61">
        <v>3.4099999999999998E-2</v>
      </c>
      <c r="BT20" s="62"/>
      <c r="BU20" s="61">
        <v>2.41E-2</v>
      </c>
      <c r="BV20" s="51">
        <v>0</v>
      </c>
      <c r="BW20" s="63">
        <v>4.0000000000000001E-3</v>
      </c>
      <c r="BX20" s="51">
        <v>0</v>
      </c>
      <c r="BY20" s="60"/>
      <c r="BZ20" s="60"/>
      <c r="CA20" s="57">
        <f t="shared" si="1"/>
        <v>44151</v>
      </c>
      <c r="CB20" s="59"/>
      <c r="CC20" s="59"/>
      <c r="CD20" s="59"/>
      <c r="CE20" s="58"/>
      <c r="CF20" s="64">
        <f>IFERROR(_xlfn.XLOOKUP($CR20,'[4]Liste Fonds'!C:C,'[4]Liste Fonds'!Z:Z),99.99)</f>
        <v>4.0973373363609095E-2</v>
      </c>
      <c r="CG20" s="65"/>
      <c r="CH20" s="65"/>
      <c r="CI20" s="66">
        <f>IFERROR(_xlfn.XLOOKUP($CR20,'[4]Liste Fonds'!C:C,'[4]Liste Fonds'!AA:AA),99.99)</f>
        <v>2.7230950204147498E-2</v>
      </c>
      <c r="CJ20" s="66"/>
      <c r="CK20" s="66">
        <f>IFERROR(_xlfn.XLOOKUP($CR20,'[4]Liste Fonds'!C:C,'[4]Liste Fonds'!AB:AB),99.99)</f>
        <v>0</v>
      </c>
      <c r="CL20" s="67"/>
      <c r="CM20" s="68">
        <f>IFERROR(IF(_xlfn.XLOOKUP(CR20,'[4]Liste Fonds'!C:C,'[4]Liste Fonds'!K:K)="",EDATE(CN20,-12)+1,_xlfn.XLOOKUP(CR20,'[4]Liste Fonds'!C:C,'[4]Liste Fonds'!K:K)),"")</f>
        <v>44151</v>
      </c>
      <c r="CN20" s="45">
        <f>IFERROR(_xlfn.XLOOKUP(CR20,'[4]Liste Fonds'!C:C,'[4]Liste Fonds'!J:J),"")</f>
        <v>44561</v>
      </c>
      <c r="CO20" s="46"/>
      <c r="CP20" s="46"/>
      <c r="CR20" s="48" t="str">
        <f>+_xlfn.XLOOKUP(K20,'[4]Liste Fonds'!B:B,'[4]Liste Fonds'!C:C)</f>
        <v>UFF 3</v>
      </c>
      <c r="CT20" s="49"/>
    </row>
    <row r="21" spans="1:98" s="81" customFormat="1" ht="19.5" customHeight="1" x14ac:dyDescent="0.2">
      <c r="A21" s="69" t="s">
        <v>103</v>
      </c>
      <c r="B21" s="70" t="s">
        <v>104</v>
      </c>
      <c r="C21" s="71" t="s">
        <v>105</v>
      </c>
      <c r="D21" s="72" t="s">
        <v>106</v>
      </c>
      <c r="E21" s="54">
        <v>44603</v>
      </c>
      <c r="F21" s="55" t="s">
        <v>107</v>
      </c>
      <c r="G21" s="54" t="s">
        <v>107</v>
      </c>
      <c r="H21" s="54" t="s">
        <v>107</v>
      </c>
      <c r="I21" s="73" t="s">
        <v>166</v>
      </c>
      <c r="J21" s="73">
        <v>1</v>
      </c>
      <c r="K21" s="70" t="s">
        <v>167</v>
      </c>
      <c r="L21" s="70" t="s">
        <v>111</v>
      </c>
      <c r="M21" s="70" t="s">
        <v>107</v>
      </c>
      <c r="N21" s="70" t="s">
        <v>107</v>
      </c>
      <c r="O21" s="74">
        <v>43789</v>
      </c>
      <c r="P21" s="70" t="s">
        <v>112</v>
      </c>
      <c r="Q21" s="74" t="s">
        <v>162</v>
      </c>
      <c r="R21" s="70" t="s">
        <v>107</v>
      </c>
      <c r="S21" s="70" t="s">
        <v>104</v>
      </c>
      <c r="T21" s="70"/>
      <c r="U21" s="70"/>
      <c r="V21" s="70"/>
      <c r="W21" s="75"/>
      <c r="X21" s="59"/>
      <c r="Y21" s="70" t="s">
        <v>113</v>
      </c>
      <c r="Z21" s="60"/>
      <c r="AA21" s="60"/>
      <c r="AB21" s="70" t="s">
        <v>112</v>
      </c>
      <c r="AC21" s="70"/>
      <c r="AD21" s="60"/>
      <c r="AE21" s="74">
        <f t="shared" si="0"/>
        <v>43789</v>
      </c>
      <c r="AF21" s="70" t="s">
        <v>107</v>
      </c>
      <c r="AG21" s="70" t="s">
        <v>107</v>
      </c>
      <c r="AH21" s="70" t="s">
        <v>107</v>
      </c>
      <c r="AI21" s="70" t="s">
        <v>107</v>
      </c>
      <c r="AJ21" s="70" t="s">
        <v>107</v>
      </c>
      <c r="AK21" s="70" t="s">
        <v>107</v>
      </c>
      <c r="AL21" s="59"/>
      <c r="AM21" s="70" t="s">
        <v>112</v>
      </c>
      <c r="AN21" s="70" t="s">
        <v>114</v>
      </c>
      <c r="AO21" s="75"/>
      <c r="AP21" s="70" t="s">
        <v>107</v>
      </c>
      <c r="AQ21" s="70" t="s">
        <v>114</v>
      </c>
      <c r="AR21" s="70"/>
      <c r="AS21" s="70">
        <v>7</v>
      </c>
      <c r="AT21" s="75"/>
      <c r="AU21" s="59"/>
      <c r="AV21" s="59"/>
      <c r="AW21" s="70" t="s">
        <v>112</v>
      </c>
      <c r="AX21" s="70" t="s">
        <v>107</v>
      </c>
      <c r="AY21" s="70" t="s">
        <v>112</v>
      </c>
      <c r="AZ21" s="70" t="s">
        <v>112</v>
      </c>
      <c r="BA21" s="70" t="s">
        <v>112</v>
      </c>
      <c r="BB21" s="60"/>
      <c r="BC21" s="70" t="s">
        <v>116</v>
      </c>
      <c r="BD21" s="70"/>
      <c r="BE21" s="70"/>
      <c r="BF21" s="70" t="s">
        <v>112</v>
      </c>
      <c r="BG21" s="70" t="s">
        <v>117</v>
      </c>
      <c r="BH21" s="70" t="s">
        <v>117</v>
      </c>
      <c r="BI21" s="70" t="s">
        <v>117</v>
      </c>
      <c r="BJ21" s="70">
        <v>0.05</v>
      </c>
      <c r="BK21" s="60"/>
      <c r="BL21" s="59"/>
      <c r="BM21" s="70">
        <v>0</v>
      </c>
      <c r="BN21" s="70">
        <v>0</v>
      </c>
      <c r="BO21" s="59"/>
      <c r="BP21" s="70">
        <v>0</v>
      </c>
      <c r="BQ21" s="75">
        <v>0</v>
      </c>
      <c r="BR21" s="59"/>
      <c r="BS21" s="76">
        <v>3.4099999999999998E-2</v>
      </c>
      <c r="BT21" s="62"/>
      <c r="BU21" s="76">
        <f>+(3.41-0.5-0.14-0.4-0.18)/100</f>
        <v>2.1899999999999999E-2</v>
      </c>
      <c r="BV21" s="70">
        <v>0</v>
      </c>
      <c r="BW21" s="77">
        <v>4.0000000000000001E-3</v>
      </c>
      <c r="BX21" s="70">
        <v>0</v>
      </c>
      <c r="BY21" s="60"/>
      <c r="BZ21" s="60"/>
      <c r="CA21" s="74">
        <f t="shared" si="1"/>
        <v>43789</v>
      </c>
      <c r="CB21" s="59"/>
      <c r="CC21" s="59"/>
      <c r="CD21" s="59"/>
      <c r="CE21" s="75"/>
      <c r="CF21" s="78">
        <f>IFERROR(_xlfn.XLOOKUP($CR21,'[4]Liste Fonds'!C:C,'[4]Liste Fonds'!Z:Z),99.99)</f>
        <v>5.0971063181941986E-2</v>
      </c>
      <c r="CG21" s="65"/>
      <c r="CH21" s="65"/>
      <c r="CI21" s="79">
        <f>IFERROR(_xlfn.XLOOKUP($CR21,'[4]Liste Fonds'!C:C,'[4]Liste Fonds'!AA:AA),99.99)</f>
        <v>4.4058965391663707E-2</v>
      </c>
      <c r="CJ21" s="79"/>
      <c r="CK21" s="79">
        <f>IFERROR(_xlfn.XLOOKUP($CR21,'[4]Liste Fonds'!C:C,'[4]Liste Fonds'!AB:AB),99.99)</f>
        <v>1.3988237516757165E-3</v>
      </c>
      <c r="CL21" s="80"/>
      <c r="CM21" s="45">
        <f>IFERROR(IF(_xlfn.XLOOKUP(CR21,'[4]Liste Fonds'!C:C,'[4]Liste Fonds'!K:K)="",EDATE(CN21,-12)+1,_xlfn.XLOOKUP(CR21,'[4]Liste Fonds'!C:C,'[4]Liste Fonds'!K:K)),"")</f>
        <v>44013</v>
      </c>
      <c r="CN21" s="45">
        <f>IFERROR(_xlfn.XLOOKUP(CR21,'[4]Liste Fonds'!C:C,'[4]Liste Fonds'!J:J),"")</f>
        <v>44377</v>
      </c>
      <c r="CO21" s="46"/>
      <c r="CP21" s="46"/>
      <c r="CR21" s="82" t="str">
        <f>+_xlfn.XLOOKUP(K21,'[4]Liste Fonds'!B:B,'[4]Liste Fonds'!C:C)</f>
        <v>FCPI CAP 2026</v>
      </c>
      <c r="CT21" s="83"/>
    </row>
    <row r="22" spans="1:98" s="47" customFormat="1" ht="19.5" customHeight="1" x14ac:dyDescent="0.2">
      <c r="A22" s="50" t="s">
        <v>103</v>
      </c>
      <c r="B22" s="51" t="s">
        <v>104</v>
      </c>
      <c r="C22" s="52" t="s">
        <v>105</v>
      </c>
      <c r="D22" s="53" t="s">
        <v>106</v>
      </c>
      <c r="E22" s="54">
        <v>44603</v>
      </c>
      <c r="F22" s="55" t="s">
        <v>107</v>
      </c>
      <c r="G22" s="54" t="s">
        <v>107</v>
      </c>
      <c r="H22" s="54" t="s">
        <v>107</v>
      </c>
      <c r="I22" s="56" t="s">
        <v>168</v>
      </c>
      <c r="J22" s="56">
        <v>1</v>
      </c>
      <c r="K22" s="51" t="s">
        <v>169</v>
      </c>
      <c r="L22" s="51" t="s">
        <v>111</v>
      </c>
      <c r="M22" s="51" t="s">
        <v>107</v>
      </c>
      <c r="N22" s="51" t="s">
        <v>107</v>
      </c>
      <c r="O22" s="57">
        <v>43789</v>
      </c>
      <c r="P22" s="51" t="s">
        <v>112</v>
      </c>
      <c r="Q22" s="57" t="s">
        <v>170</v>
      </c>
      <c r="R22" s="51" t="s">
        <v>107</v>
      </c>
      <c r="S22" s="51" t="s">
        <v>104</v>
      </c>
      <c r="T22" s="51"/>
      <c r="U22" s="51"/>
      <c r="V22" s="51"/>
      <c r="W22" s="58"/>
      <c r="X22" s="59"/>
      <c r="Y22" s="51" t="s">
        <v>113</v>
      </c>
      <c r="Z22" s="60"/>
      <c r="AA22" s="60"/>
      <c r="AB22" s="51" t="s">
        <v>112</v>
      </c>
      <c r="AC22" s="51"/>
      <c r="AD22" s="60"/>
      <c r="AE22" s="57">
        <f t="shared" si="0"/>
        <v>43789</v>
      </c>
      <c r="AF22" s="51" t="s">
        <v>107</v>
      </c>
      <c r="AG22" s="51" t="s">
        <v>107</v>
      </c>
      <c r="AH22" s="51" t="s">
        <v>107</v>
      </c>
      <c r="AI22" s="51" t="s">
        <v>107</v>
      </c>
      <c r="AJ22" s="51" t="s">
        <v>107</v>
      </c>
      <c r="AK22" s="51" t="s">
        <v>107</v>
      </c>
      <c r="AL22" s="59"/>
      <c r="AM22" s="51" t="s">
        <v>112</v>
      </c>
      <c r="AN22" s="51" t="s">
        <v>114</v>
      </c>
      <c r="AO22" s="58"/>
      <c r="AP22" s="51" t="s">
        <v>107</v>
      </c>
      <c r="AQ22" s="51" t="s">
        <v>114</v>
      </c>
      <c r="AR22" s="51"/>
      <c r="AS22" s="51">
        <v>7</v>
      </c>
      <c r="AT22" s="58"/>
      <c r="AU22" s="59"/>
      <c r="AV22" s="59"/>
      <c r="AW22" s="51" t="s">
        <v>112</v>
      </c>
      <c r="AX22" s="51" t="s">
        <v>107</v>
      </c>
      <c r="AY22" s="51" t="s">
        <v>112</v>
      </c>
      <c r="AZ22" s="51" t="s">
        <v>112</v>
      </c>
      <c r="BA22" s="51" t="s">
        <v>112</v>
      </c>
      <c r="BB22" s="60"/>
      <c r="BC22" s="51" t="s">
        <v>116</v>
      </c>
      <c r="BD22" s="51"/>
      <c r="BE22" s="51"/>
      <c r="BF22" s="51" t="s">
        <v>112</v>
      </c>
      <c r="BG22" s="51" t="s">
        <v>117</v>
      </c>
      <c r="BH22" s="51" t="s">
        <v>117</v>
      </c>
      <c r="BI22" s="51" t="s">
        <v>117</v>
      </c>
      <c r="BJ22" s="67">
        <v>0</v>
      </c>
      <c r="BK22" s="60"/>
      <c r="BL22" s="59"/>
      <c r="BM22" s="51">
        <v>0</v>
      </c>
      <c r="BN22" s="51">
        <v>0</v>
      </c>
      <c r="BO22" s="59"/>
      <c r="BP22" s="51">
        <v>0</v>
      </c>
      <c r="BQ22" s="58">
        <v>0</v>
      </c>
      <c r="BR22" s="59"/>
      <c r="BS22" s="61">
        <v>3.5200000000000002E-2</v>
      </c>
      <c r="BT22" s="62"/>
      <c r="BU22" s="61">
        <v>2.9000000000000001E-2</v>
      </c>
      <c r="BV22" s="51">
        <v>0</v>
      </c>
      <c r="BW22" s="63">
        <v>0.01</v>
      </c>
      <c r="BX22" s="51">
        <v>0</v>
      </c>
      <c r="BY22" s="60"/>
      <c r="BZ22" s="60"/>
      <c r="CA22" s="57">
        <f t="shared" si="1"/>
        <v>43789</v>
      </c>
      <c r="CB22" s="59"/>
      <c r="CC22" s="59"/>
      <c r="CD22" s="59"/>
      <c r="CE22" s="58"/>
      <c r="CF22" s="64">
        <f>IFERROR(_xlfn.XLOOKUP($CR22,'[4]Liste Fonds'!C:C,'[4]Liste Fonds'!Z:Z),99.99)</f>
        <v>4.4545221634962412E-2</v>
      </c>
      <c r="CG22" s="65"/>
      <c r="CH22" s="65"/>
      <c r="CI22" s="66">
        <f>IFERROR(_xlfn.XLOOKUP($CR22,'[4]Liste Fonds'!C:C,'[4]Liste Fonds'!AA:AA),99.99)</f>
        <v>3.849716159820521E-2</v>
      </c>
      <c r="CJ22" s="66"/>
      <c r="CK22" s="66">
        <f>IFERROR(_xlfn.XLOOKUP($CR22,'[4]Liste Fonds'!C:C,'[4]Liste Fonds'!AB:AB),99.99)</f>
        <v>1.9945529916275272E-3</v>
      </c>
      <c r="CL22" s="67"/>
      <c r="CM22" s="68">
        <f>IFERROR(IF(_xlfn.XLOOKUP(CR22,'[4]Liste Fonds'!C:C,'[4]Liste Fonds'!K:K)="",EDATE(CN22,-12)+1,_xlfn.XLOOKUP(CR22,'[4]Liste Fonds'!C:C,'[4]Liste Fonds'!K:K)),"")</f>
        <v>44197</v>
      </c>
      <c r="CN22" s="45">
        <f>IFERROR(_xlfn.XLOOKUP(CR22,'[4]Liste Fonds'!C:C,'[4]Liste Fonds'!J:J),"")</f>
        <v>44561</v>
      </c>
      <c r="CO22" s="46"/>
      <c r="CP22" s="46"/>
      <c r="CR22" s="48" t="s">
        <v>171</v>
      </c>
      <c r="CT22" s="49"/>
    </row>
    <row r="23" spans="1:98" s="81" customFormat="1" ht="19.5" customHeight="1" x14ac:dyDescent="0.2">
      <c r="A23" s="69" t="s">
        <v>103</v>
      </c>
      <c r="B23" s="70" t="s">
        <v>104</v>
      </c>
      <c r="C23" s="71" t="s">
        <v>105</v>
      </c>
      <c r="D23" s="72" t="s">
        <v>106</v>
      </c>
      <c r="E23" s="54">
        <v>44603</v>
      </c>
      <c r="F23" s="55" t="s">
        <v>107</v>
      </c>
      <c r="G23" s="54" t="s">
        <v>107</v>
      </c>
      <c r="H23" s="54" t="s">
        <v>107</v>
      </c>
      <c r="I23" s="73" t="s">
        <v>172</v>
      </c>
      <c r="J23" s="73">
        <v>1</v>
      </c>
      <c r="K23" s="70" t="s">
        <v>173</v>
      </c>
      <c r="L23" s="70" t="s">
        <v>111</v>
      </c>
      <c r="M23" s="70" t="s">
        <v>107</v>
      </c>
      <c r="N23" s="70" t="s">
        <v>107</v>
      </c>
      <c r="O23" s="74">
        <v>43789</v>
      </c>
      <c r="P23" s="70" t="s">
        <v>112</v>
      </c>
      <c r="Q23" s="74" t="s">
        <v>170</v>
      </c>
      <c r="R23" s="70" t="s">
        <v>107</v>
      </c>
      <c r="S23" s="70" t="s">
        <v>104</v>
      </c>
      <c r="T23" s="70"/>
      <c r="U23" s="70"/>
      <c r="V23" s="70"/>
      <c r="W23" s="75"/>
      <c r="X23" s="59"/>
      <c r="Y23" s="70" t="s">
        <v>113</v>
      </c>
      <c r="Z23" s="60"/>
      <c r="AA23" s="60"/>
      <c r="AB23" s="70" t="s">
        <v>112</v>
      </c>
      <c r="AC23" s="70"/>
      <c r="AD23" s="60"/>
      <c r="AE23" s="74">
        <f t="shared" si="0"/>
        <v>43789</v>
      </c>
      <c r="AF23" s="70" t="s">
        <v>107</v>
      </c>
      <c r="AG23" s="70" t="s">
        <v>107</v>
      </c>
      <c r="AH23" s="70" t="s">
        <v>107</v>
      </c>
      <c r="AI23" s="70" t="s">
        <v>107</v>
      </c>
      <c r="AJ23" s="70" t="s">
        <v>107</v>
      </c>
      <c r="AK23" s="70" t="s">
        <v>107</v>
      </c>
      <c r="AL23" s="59"/>
      <c r="AM23" s="70" t="s">
        <v>112</v>
      </c>
      <c r="AN23" s="70" t="s">
        <v>114</v>
      </c>
      <c r="AO23" s="75"/>
      <c r="AP23" s="70" t="s">
        <v>107</v>
      </c>
      <c r="AQ23" s="70" t="s">
        <v>114</v>
      </c>
      <c r="AR23" s="70"/>
      <c r="AS23" s="70">
        <v>7</v>
      </c>
      <c r="AT23" s="75"/>
      <c r="AU23" s="59"/>
      <c r="AV23" s="59"/>
      <c r="AW23" s="70" t="s">
        <v>112</v>
      </c>
      <c r="AX23" s="70" t="s">
        <v>107</v>
      </c>
      <c r="AY23" s="70" t="s">
        <v>112</v>
      </c>
      <c r="AZ23" s="70" t="s">
        <v>112</v>
      </c>
      <c r="BA23" s="70" t="s">
        <v>112</v>
      </c>
      <c r="BB23" s="60"/>
      <c r="BC23" s="70" t="s">
        <v>116</v>
      </c>
      <c r="BD23" s="70"/>
      <c r="BE23" s="70"/>
      <c r="BF23" s="70" t="s">
        <v>112</v>
      </c>
      <c r="BG23" s="70" t="s">
        <v>117</v>
      </c>
      <c r="BH23" s="70" t="s">
        <v>117</v>
      </c>
      <c r="BI23" s="70" t="s">
        <v>117</v>
      </c>
      <c r="BJ23" s="58">
        <v>0.03</v>
      </c>
      <c r="BK23" s="60"/>
      <c r="BL23" s="59"/>
      <c r="BM23" s="70">
        <v>0</v>
      </c>
      <c r="BN23" s="70">
        <v>0</v>
      </c>
      <c r="BO23" s="59"/>
      <c r="BP23" s="70">
        <v>0</v>
      </c>
      <c r="BQ23" s="75">
        <v>0</v>
      </c>
      <c r="BR23" s="59"/>
      <c r="BS23" s="76">
        <v>2.6200000000000001E-2</v>
      </c>
      <c r="BT23" s="62"/>
      <c r="BU23" s="76">
        <v>0.02</v>
      </c>
      <c r="BV23" s="70">
        <v>0</v>
      </c>
      <c r="BW23" s="77">
        <v>0.01</v>
      </c>
      <c r="BX23" s="70">
        <v>0</v>
      </c>
      <c r="BY23" s="60"/>
      <c r="BZ23" s="60"/>
      <c r="CA23" s="74">
        <f t="shared" si="1"/>
        <v>43789</v>
      </c>
      <c r="CB23" s="59"/>
      <c r="CC23" s="59"/>
      <c r="CD23" s="59"/>
      <c r="CE23" s="75"/>
      <c r="CF23" s="78">
        <f>IFERROR(_xlfn.XLOOKUP($CR23,'[4]Liste Fonds'!C:C,'[4]Liste Fonds'!Z:Z),99.99)</f>
        <v>8.9472889400510736E-2</v>
      </c>
      <c r="CG23" s="65"/>
      <c r="CH23" s="65"/>
      <c r="CI23" s="79">
        <f>IFERROR(_xlfn.XLOOKUP($CR23,'[4]Liste Fonds'!C:C,'[4]Liste Fonds'!AA:AA),99.99)</f>
        <v>8.3424829363753519E-2</v>
      </c>
      <c r="CJ23" s="79"/>
      <c r="CK23" s="79">
        <f>IFERROR(_xlfn.XLOOKUP($CR23,'[4]Liste Fonds'!C:C,'[4]Liste Fonds'!AB:AB),99.99)</f>
        <v>1.9945529916275272E-3</v>
      </c>
      <c r="CL23" s="80"/>
      <c r="CM23" s="45">
        <f>IFERROR(IF(_xlfn.XLOOKUP(CR23,'[4]Liste Fonds'!C:C,'[4]Liste Fonds'!K:K)="",EDATE(CN23,-12)+1,_xlfn.XLOOKUP(CR23,'[4]Liste Fonds'!C:C,'[4]Liste Fonds'!K:K)),"")</f>
        <v>44197</v>
      </c>
      <c r="CN23" s="45">
        <f>IFERROR(_xlfn.XLOOKUP(CR23,'[4]Liste Fonds'!C:C,'[4]Liste Fonds'!J:J),"")</f>
        <v>44561</v>
      </c>
      <c r="CO23" s="46"/>
      <c r="CP23" s="46"/>
      <c r="CR23" s="82" t="s">
        <v>174</v>
      </c>
      <c r="CT23" s="83"/>
    </row>
    <row r="24" spans="1:98" s="47" customFormat="1" ht="19.5" customHeight="1" x14ac:dyDescent="0.2">
      <c r="A24" s="50" t="s">
        <v>103</v>
      </c>
      <c r="B24" s="51" t="s">
        <v>104</v>
      </c>
      <c r="C24" s="52" t="s">
        <v>105</v>
      </c>
      <c r="D24" s="53" t="s">
        <v>106</v>
      </c>
      <c r="E24" s="54">
        <v>44603</v>
      </c>
      <c r="F24" s="55" t="s">
        <v>107</v>
      </c>
      <c r="G24" s="54" t="s">
        <v>107</v>
      </c>
      <c r="H24" s="54" t="s">
        <v>112</v>
      </c>
      <c r="I24" s="56" t="s">
        <v>175</v>
      </c>
      <c r="J24" s="56">
        <v>1</v>
      </c>
      <c r="K24" s="51" t="s">
        <v>176</v>
      </c>
      <c r="L24" s="51" t="s">
        <v>111</v>
      </c>
      <c r="M24" s="51" t="s">
        <v>107</v>
      </c>
      <c r="N24" s="51" t="s">
        <v>107</v>
      </c>
      <c r="O24" s="57">
        <v>44197</v>
      </c>
      <c r="P24" s="51" t="s">
        <v>112</v>
      </c>
      <c r="Q24" s="57" t="s">
        <v>177</v>
      </c>
      <c r="R24" s="51" t="s">
        <v>107</v>
      </c>
      <c r="S24" s="51" t="s">
        <v>104</v>
      </c>
      <c r="T24" s="51"/>
      <c r="U24" s="51"/>
      <c r="V24" s="51"/>
      <c r="W24" s="58"/>
      <c r="X24" s="59"/>
      <c r="Y24" s="51" t="s">
        <v>113</v>
      </c>
      <c r="Z24" s="60"/>
      <c r="AA24" s="60"/>
      <c r="AB24" s="51" t="s">
        <v>112</v>
      </c>
      <c r="AC24" s="51"/>
      <c r="AD24" s="60"/>
      <c r="AE24" s="57">
        <f t="shared" si="0"/>
        <v>44197</v>
      </c>
      <c r="AF24" s="51" t="s">
        <v>107</v>
      </c>
      <c r="AG24" s="51" t="s">
        <v>107</v>
      </c>
      <c r="AH24" s="51" t="s">
        <v>107</v>
      </c>
      <c r="AI24" s="51" t="s">
        <v>107</v>
      </c>
      <c r="AJ24" s="51" t="s">
        <v>107</v>
      </c>
      <c r="AK24" s="51" t="s">
        <v>107</v>
      </c>
      <c r="AL24" s="59"/>
      <c r="AM24" s="51" t="s">
        <v>112</v>
      </c>
      <c r="AN24" s="51" t="s">
        <v>114</v>
      </c>
      <c r="AO24" s="58"/>
      <c r="AP24" s="51" t="s">
        <v>107</v>
      </c>
      <c r="AQ24" s="51" t="s">
        <v>114</v>
      </c>
      <c r="AR24" s="51"/>
      <c r="AS24" s="51">
        <v>7</v>
      </c>
      <c r="AT24" s="58"/>
      <c r="AU24" s="59"/>
      <c r="AV24" s="59"/>
      <c r="AW24" s="51" t="s">
        <v>112</v>
      </c>
      <c r="AX24" s="51" t="s">
        <v>107</v>
      </c>
      <c r="AY24" s="51" t="s">
        <v>112</v>
      </c>
      <c r="AZ24" s="51" t="s">
        <v>112</v>
      </c>
      <c r="BA24" s="51" t="s">
        <v>112</v>
      </c>
      <c r="BB24" s="60"/>
      <c r="BC24" s="51" t="s">
        <v>116</v>
      </c>
      <c r="BD24" s="51"/>
      <c r="BE24" s="51"/>
      <c r="BF24" s="51" t="s">
        <v>112</v>
      </c>
      <c r="BG24" s="51" t="s">
        <v>117</v>
      </c>
      <c r="BH24" s="51" t="s">
        <v>117</v>
      </c>
      <c r="BI24" s="51" t="s">
        <v>117</v>
      </c>
      <c r="BJ24" s="58">
        <v>0.05</v>
      </c>
      <c r="BK24" s="60"/>
      <c r="BL24" s="59"/>
      <c r="BM24" s="51">
        <v>0</v>
      </c>
      <c r="BN24" s="51">
        <v>0</v>
      </c>
      <c r="BO24" s="59"/>
      <c r="BP24" s="51">
        <v>0</v>
      </c>
      <c r="BQ24" s="58">
        <v>0</v>
      </c>
      <c r="BR24" s="59"/>
      <c r="BS24" s="61">
        <v>3.3000000000000002E-2</v>
      </c>
      <c r="BT24" s="62"/>
      <c r="BU24" s="61">
        <v>2.1499999999999998E-2</v>
      </c>
      <c r="BV24" s="51">
        <v>0</v>
      </c>
      <c r="BW24" s="63">
        <v>4.0000000000000001E-3</v>
      </c>
      <c r="BX24" s="51">
        <v>0</v>
      </c>
      <c r="BY24" s="60"/>
      <c r="BZ24" s="60"/>
      <c r="CA24" s="57">
        <f t="shared" si="1"/>
        <v>44197</v>
      </c>
      <c r="CB24" s="59"/>
      <c r="CC24" s="59"/>
      <c r="CD24" s="59"/>
      <c r="CE24" s="58"/>
      <c r="CF24" s="84" t="str">
        <f>IFERROR(_xlfn.XLOOKUP($CR24,'[4]Liste Fonds'!C:C,'[4]Liste Fonds'!Z:Z),99.99)</f>
        <v/>
      </c>
      <c r="CG24" s="85"/>
      <c r="CH24" s="85"/>
      <c r="CI24" s="86" t="str">
        <f>IFERROR(_xlfn.XLOOKUP($CR24,'[4]Liste Fonds'!C:C,'[4]Liste Fonds'!AA:AA),99.99)</f>
        <v/>
      </c>
      <c r="CJ24" s="86"/>
      <c r="CK24" s="86" t="str">
        <f>IFERROR(_xlfn.XLOOKUP($CR24,'[4]Liste Fonds'!C:C,'[4]Liste Fonds'!AB:AB),99.99)</f>
        <v/>
      </c>
      <c r="CL24" s="87"/>
      <c r="CM24" s="88" t="str">
        <f>IFERROR(IF(_xlfn.XLOOKUP(CR24,'[4]Liste Fonds'!C:C,'[4]Liste Fonds'!K:K)="",EDATE(CN24,-12)+1,_xlfn.XLOOKUP(CR24,'[4]Liste Fonds'!C:C,'[4]Liste Fonds'!K:K)),"")</f>
        <v/>
      </c>
      <c r="CN24" s="45">
        <f>IFERROR(_xlfn.XLOOKUP(CR24,'[4]Liste Fonds'!C:C,'[4]Liste Fonds'!J:J),"")</f>
        <v>0</v>
      </c>
      <c r="CO24" s="46"/>
      <c r="CP24" s="46"/>
      <c r="CR24" s="48" t="str">
        <f>+_xlfn.XLOOKUP(K24,'[4]Liste Fonds'!B:B,'[4]Liste Fonds'!C:C)</f>
        <v>FCPI 2020</v>
      </c>
      <c r="CT24" s="49"/>
    </row>
    <row r="25" spans="1:98" s="81" customFormat="1" ht="19.5" customHeight="1" x14ac:dyDescent="0.2">
      <c r="A25" s="69" t="s">
        <v>103</v>
      </c>
      <c r="B25" s="70" t="s">
        <v>104</v>
      </c>
      <c r="C25" s="71" t="s">
        <v>105</v>
      </c>
      <c r="D25" s="72" t="s">
        <v>106</v>
      </c>
      <c r="E25" s="54">
        <v>44603</v>
      </c>
      <c r="F25" s="55" t="s">
        <v>107</v>
      </c>
      <c r="G25" s="54" t="s">
        <v>107</v>
      </c>
      <c r="H25" s="54" t="s">
        <v>112</v>
      </c>
      <c r="I25" s="73" t="s">
        <v>178</v>
      </c>
      <c r="J25" s="73">
        <v>1</v>
      </c>
      <c r="K25" s="70" t="s">
        <v>179</v>
      </c>
      <c r="L25" s="70" t="s">
        <v>111</v>
      </c>
      <c r="M25" s="70" t="s">
        <v>107</v>
      </c>
      <c r="N25" s="70" t="s">
        <v>107</v>
      </c>
      <c r="O25" s="74">
        <v>44585</v>
      </c>
      <c r="P25" s="70" t="s">
        <v>112</v>
      </c>
      <c r="Q25" s="74" t="s">
        <v>180</v>
      </c>
      <c r="R25" s="70" t="s">
        <v>107</v>
      </c>
      <c r="S25" s="70" t="s">
        <v>104</v>
      </c>
      <c r="T25" s="70"/>
      <c r="U25" s="70"/>
      <c r="V25" s="70"/>
      <c r="W25" s="75"/>
      <c r="X25" s="59"/>
      <c r="Y25" s="70" t="s">
        <v>113</v>
      </c>
      <c r="Z25" s="60"/>
      <c r="AA25" s="60"/>
      <c r="AB25" s="70" t="s">
        <v>112</v>
      </c>
      <c r="AC25" s="70"/>
      <c r="AD25" s="60"/>
      <c r="AE25" s="74">
        <f t="shared" si="0"/>
        <v>44585</v>
      </c>
      <c r="AF25" s="70" t="s">
        <v>107</v>
      </c>
      <c r="AG25" s="70" t="s">
        <v>107</v>
      </c>
      <c r="AH25" s="70" t="s">
        <v>107</v>
      </c>
      <c r="AI25" s="70" t="s">
        <v>107</v>
      </c>
      <c r="AJ25" s="70" t="s">
        <v>107</v>
      </c>
      <c r="AK25" s="70" t="s">
        <v>107</v>
      </c>
      <c r="AL25" s="59"/>
      <c r="AM25" s="70" t="s">
        <v>112</v>
      </c>
      <c r="AN25" s="70" t="s">
        <v>114</v>
      </c>
      <c r="AO25" s="75"/>
      <c r="AP25" s="70" t="s">
        <v>107</v>
      </c>
      <c r="AQ25" s="70" t="s">
        <v>114</v>
      </c>
      <c r="AR25" s="70"/>
      <c r="AS25" s="70">
        <v>7</v>
      </c>
      <c r="AT25" s="75"/>
      <c r="AU25" s="59"/>
      <c r="AV25" s="59"/>
      <c r="AW25" s="70" t="s">
        <v>112</v>
      </c>
      <c r="AX25" s="70" t="s">
        <v>107</v>
      </c>
      <c r="AY25" s="70" t="s">
        <v>112</v>
      </c>
      <c r="AZ25" s="70" t="s">
        <v>112</v>
      </c>
      <c r="BA25" s="70" t="s">
        <v>112</v>
      </c>
      <c r="BB25" s="60"/>
      <c r="BC25" s="70" t="s">
        <v>116</v>
      </c>
      <c r="BD25" s="70"/>
      <c r="BE25" s="70"/>
      <c r="BF25" s="70" t="s">
        <v>112</v>
      </c>
      <c r="BG25" s="70" t="s">
        <v>117</v>
      </c>
      <c r="BH25" s="70" t="s">
        <v>117</v>
      </c>
      <c r="BI25" s="70" t="s">
        <v>117</v>
      </c>
      <c r="BJ25" s="75">
        <v>0.04</v>
      </c>
      <c r="BK25" s="60"/>
      <c r="BL25" s="59"/>
      <c r="BM25" s="70">
        <v>0</v>
      </c>
      <c r="BN25" s="70">
        <v>0</v>
      </c>
      <c r="BO25" s="59"/>
      <c r="BP25" s="70">
        <v>0</v>
      </c>
      <c r="BQ25" s="75">
        <v>0</v>
      </c>
      <c r="BR25" s="59"/>
      <c r="BS25" s="76">
        <v>3.3599999999999998E-2</v>
      </c>
      <c r="BT25" s="62"/>
      <c r="BU25" s="76">
        <v>2.3599999999999999E-2</v>
      </c>
      <c r="BV25" s="70">
        <v>0</v>
      </c>
      <c r="BW25" s="77">
        <v>4.0000000000000001E-3</v>
      </c>
      <c r="BX25" s="70">
        <v>0</v>
      </c>
      <c r="BY25" s="60"/>
      <c r="BZ25" s="60"/>
      <c r="CA25" s="74">
        <f t="shared" si="1"/>
        <v>44585</v>
      </c>
      <c r="CB25" s="59"/>
      <c r="CC25" s="59"/>
      <c r="CD25" s="59"/>
      <c r="CE25" s="75"/>
      <c r="CF25" s="84" t="str">
        <f>IFERROR(_xlfn.XLOOKUP($CR25,'[4]Liste Fonds'!C:C,'[4]Liste Fonds'!Z:Z),99.99)</f>
        <v/>
      </c>
      <c r="CG25" s="85"/>
      <c r="CH25" s="85"/>
      <c r="CI25" s="89" t="str">
        <f>IFERROR(_xlfn.XLOOKUP($CR25,'[4]Liste Fonds'!C:C,'[4]Liste Fonds'!AA:AA),99.99)</f>
        <v/>
      </c>
      <c r="CJ25" s="89"/>
      <c r="CK25" s="89" t="str">
        <f>IFERROR(_xlfn.XLOOKUP($CR25,'[4]Liste Fonds'!C:C,'[4]Liste Fonds'!AB:AB),99.99)</f>
        <v/>
      </c>
      <c r="CL25" s="90"/>
      <c r="CM25" s="91" t="str">
        <f>IFERROR(IF(_xlfn.XLOOKUP(CR25,'[4]Liste Fonds'!C:C,'[4]Liste Fonds'!K:K)="",EDATE(CN25,-12)+1,_xlfn.XLOOKUP(CR25,'[4]Liste Fonds'!C:C,'[4]Liste Fonds'!K:K)),"")</f>
        <v/>
      </c>
      <c r="CN25" s="45" t="str">
        <f>IFERROR(_xlfn.XLOOKUP(CR25,'[4]Liste Fonds'!C:C,'[4]Liste Fonds'!J:J),"")</f>
        <v/>
      </c>
      <c r="CO25" s="46"/>
      <c r="CP25" s="46"/>
      <c r="CR25" s="82" t="str">
        <f>+_xlfn.XLOOKUP(K25,'[4]Liste Fonds'!B:B,'[4]Liste Fonds'!C:C)</f>
        <v>UFF 4</v>
      </c>
      <c r="CT25" s="83"/>
    </row>
    <row r="26" spans="1:98" ht="45.6" x14ac:dyDescent="0.25">
      <c r="A26" s="50" t="s">
        <v>103</v>
      </c>
      <c r="B26" s="70" t="s">
        <v>104</v>
      </c>
      <c r="C26" s="71" t="s">
        <v>105</v>
      </c>
      <c r="D26" s="72" t="s">
        <v>106</v>
      </c>
      <c r="E26" s="54">
        <v>44604</v>
      </c>
      <c r="F26" s="55" t="s">
        <v>107</v>
      </c>
      <c r="G26" s="54" t="s">
        <v>107</v>
      </c>
      <c r="H26" s="54" t="s">
        <v>112</v>
      </c>
      <c r="J26" s="92">
        <v>1</v>
      </c>
      <c r="K26" s="51" t="s">
        <v>181</v>
      </c>
      <c r="L26" s="70" t="s">
        <v>111</v>
      </c>
      <c r="M26" s="70" t="s">
        <v>107</v>
      </c>
      <c r="N26" s="70" t="s">
        <v>107</v>
      </c>
      <c r="O26" s="74">
        <v>44651</v>
      </c>
      <c r="P26" s="70" t="s">
        <v>112</v>
      </c>
      <c r="Q26" s="74">
        <v>47573</v>
      </c>
      <c r="R26" s="70" t="s">
        <v>107</v>
      </c>
      <c r="S26" s="70" t="s">
        <v>104</v>
      </c>
      <c r="T26" s="70"/>
      <c r="U26" s="70"/>
      <c r="V26" s="70"/>
      <c r="W26" s="75"/>
      <c r="X26" s="59"/>
      <c r="Y26" s="70" t="s">
        <v>182</v>
      </c>
      <c r="Z26" s="60"/>
      <c r="AA26" s="60"/>
      <c r="AB26" s="70" t="s">
        <v>112</v>
      </c>
      <c r="AC26" s="70"/>
      <c r="AD26" s="60"/>
      <c r="AE26" s="93">
        <f t="shared" si="0"/>
        <v>44651</v>
      </c>
      <c r="AF26" s="70" t="s">
        <v>107</v>
      </c>
      <c r="AG26" s="70" t="s">
        <v>107</v>
      </c>
      <c r="AH26" s="70" t="s">
        <v>107</v>
      </c>
      <c r="AI26" s="70" t="s">
        <v>107</v>
      </c>
      <c r="AJ26" s="70" t="s">
        <v>107</v>
      </c>
      <c r="AK26" s="70" t="s">
        <v>107</v>
      </c>
      <c r="AL26" s="59"/>
      <c r="AM26" s="70" t="s">
        <v>112</v>
      </c>
      <c r="AN26" s="70" t="s">
        <v>114</v>
      </c>
      <c r="AO26" s="75"/>
      <c r="AP26" s="70" t="s">
        <v>107</v>
      </c>
      <c r="AQ26" s="70" t="s">
        <v>114</v>
      </c>
      <c r="AR26" s="70"/>
      <c r="AS26" s="70" t="s">
        <v>115</v>
      </c>
      <c r="AT26" s="70"/>
      <c r="AU26" s="59"/>
      <c r="AV26" s="59"/>
      <c r="AW26" s="70" t="s">
        <v>112</v>
      </c>
      <c r="AX26" s="70" t="s">
        <v>107</v>
      </c>
      <c r="AY26" s="70" t="s">
        <v>112</v>
      </c>
      <c r="AZ26" s="70" t="s">
        <v>112</v>
      </c>
      <c r="BA26" s="70" t="s">
        <v>112</v>
      </c>
      <c r="BB26" s="60"/>
      <c r="BC26" s="70" t="s">
        <v>116</v>
      </c>
      <c r="BD26" s="70"/>
      <c r="BE26" s="70"/>
      <c r="BF26" s="70" t="s">
        <v>112</v>
      </c>
      <c r="BG26" s="70" t="s">
        <v>117</v>
      </c>
      <c r="BH26" s="70" t="s">
        <v>117</v>
      </c>
      <c r="BI26" s="70" t="s">
        <v>117</v>
      </c>
      <c r="BJ26" s="58">
        <v>0.03</v>
      </c>
      <c r="BK26" s="60"/>
      <c r="BL26" s="59"/>
      <c r="BM26" s="70">
        <v>0</v>
      </c>
      <c r="BN26" s="70">
        <v>0</v>
      </c>
      <c r="BO26" s="59"/>
      <c r="BP26" s="70">
        <v>0</v>
      </c>
      <c r="BQ26" s="75">
        <v>0</v>
      </c>
      <c r="BR26" s="59"/>
      <c r="BS26" s="61">
        <v>3.32E-2</v>
      </c>
      <c r="BT26" s="62"/>
      <c r="BU26" s="61">
        <v>2.9000000000000001E-2</v>
      </c>
      <c r="BV26" s="51">
        <v>0</v>
      </c>
      <c r="BW26" s="94">
        <v>3.0000000000000001E-3</v>
      </c>
      <c r="BX26" s="70">
        <v>0</v>
      </c>
      <c r="BY26" s="60"/>
      <c r="BZ26" s="60"/>
      <c r="CA26" s="93">
        <f>+O26</f>
        <v>44651</v>
      </c>
      <c r="CB26" s="59"/>
      <c r="CC26" s="59"/>
      <c r="CD26" s="59"/>
      <c r="CE26" s="58"/>
      <c r="CF26" s="78" t="str">
        <f>IFERROR(_xlfn.XLOOKUP($CR26,'[4]Liste Fonds'!C:C,'[4]Liste Fonds'!Z:Z),99.99)</f>
        <v/>
      </c>
      <c r="CG26" s="65"/>
      <c r="CH26" s="65"/>
      <c r="CI26" s="66" t="str">
        <f>IFERROR(_xlfn.XLOOKUP($CR26,'[4]Liste Fonds'!C:C,'[4]Liste Fonds'!AA:AA),99.99)</f>
        <v/>
      </c>
      <c r="CJ26" s="66"/>
      <c r="CK26" s="66" t="str">
        <f>IFERROR(_xlfn.XLOOKUP($CR26,'[4]Liste Fonds'!C:C,'[4]Liste Fonds'!AB:AB),99.99)</f>
        <v/>
      </c>
      <c r="CL26" s="67"/>
      <c r="CM26" s="68" t="str">
        <f>IFERROR(IF(_xlfn.XLOOKUP(CR26,'[4]Liste Fonds'!C:C,'[4]Liste Fonds'!K:K)="",EDATE(CN26,-12)+1,_xlfn.XLOOKUP(CR26,'[4]Liste Fonds'!C:C,'[4]Liste Fonds'!K:K)),"")</f>
        <v/>
      </c>
      <c r="CN26" s="45" t="str">
        <f>IFERROR(_xlfn.XLOOKUP(CR26,'[4]Liste Fonds'!C:C,'[4]Liste Fonds'!J:J),"")</f>
        <v/>
      </c>
      <c r="CO26" s="46"/>
      <c r="CP26" s="46"/>
      <c r="CR26" s="48" t="s">
        <v>183</v>
      </c>
    </row>
    <row r="27" spans="1:98" ht="45.6" x14ac:dyDescent="0.25">
      <c r="A27" s="69" t="s">
        <v>103</v>
      </c>
      <c r="B27" s="70" t="s">
        <v>104</v>
      </c>
      <c r="C27" s="71" t="s">
        <v>105</v>
      </c>
      <c r="D27" s="72" t="s">
        <v>106</v>
      </c>
      <c r="E27" s="54">
        <v>44605</v>
      </c>
      <c r="F27" s="55" t="s">
        <v>107</v>
      </c>
      <c r="G27" s="54" t="s">
        <v>107</v>
      </c>
      <c r="H27" s="54" t="s">
        <v>112</v>
      </c>
      <c r="J27" s="92">
        <v>1</v>
      </c>
      <c r="K27" s="70" t="s">
        <v>184</v>
      </c>
      <c r="L27" s="70" t="s">
        <v>111</v>
      </c>
      <c r="M27" s="70" t="s">
        <v>107</v>
      </c>
      <c r="N27" s="70" t="s">
        <v>107</v>
      </c>
      <c r="O27" s="74">
        <v>44651</v>
      </c>
      <c r="P27" s="70" t="s">
        <v>112</v>
      </c>
      <c r="Q27" s="74">
        <v>47573</v>
      </c>
      <c r="R27" s="70" t="s">
        <v>107</v>
      </c>
      <c r="S27" s="70" t="s">
        <v>104</v>
      </c>
      <c r="T27" s="70"/>
      <c r="U27" s="70"/>
      <c r="V27" s="70"/>
      <c r="W27" s="75"/>
      <c r="X27" s="59"/>
      <c r="Y27" s="70" t="s">
        <v>185</v>
      </c>
      <c r="Z27" s="60"/>
      <c r="AA27" s="60"/>
      <c r="AB27" s="70" t="s">
        <v>112</v>
      </c>
      <c r="AC27" s="70"/>
      <c r="AD27" s="60"/>
      <c r="AE27" s="93">
        <f t="shared" si="0"/>
        <v>44651</v>
      </c>
      <c r="AF27" s="70" t="s">
        <v>107</v>
      </c>
      <c r="AG27" s="70" t="s">
        <v>107</v>
      </c>
      <c r="AH27" s="70" t="s">
        <v>107</v>
      </c>
      <c r="AI27" s="70" t="s">
        <v>107</v>
      </c>
      <c r="AJ27" s="70" t="s">
        <v>107</v>
      </c>
      <c r="AK27" s="70" t="s">
        <v>107</v>
      </c>
      <c r="AL27" s="59"/>
      <c r="AM27" s="70" t="s">
        <v>112</v>
      </c>
      <c r="AN27" s="70" t="s">
        <v>114</v>
      </c>
      <c r="AO27" s="75"/>
      <c r="AP27" s="70" t="s">
        <v>107</v>
      </c>
      <c r="AQ27" s="70" t="s">
        <v>114</v>
      </c>
      <c r="AR27" s="70"/>
      <c r="AS27" s="70" t="s">
        <v>115</v>
      </c>
      <c r="AT27" s="70"/>
      <c r="AU27" s="59"/>
      <c r="AV27" s="59"/>
      <c r="AW27" s="70" t="s">
        <v>112</v>
      </c>
      <c r="AX27" s="70" t="s">
        <v>107</v>
      </c>
      <c r="AY27" s="70" t="s">
        <v>112</v>
      </c>
      <c r="AZ27" s="70" t="s">
        <v>112</v>
      </c>
      <c r="BA27" s="70" t="s">
        <v>112</v>
      </c>
      <c r="BB27" s="60"/>
      <c r="BC27" s="70" t="s">
        <v>116</v>
      </c>
      <c r="BD27" s="70"/>
      <c r="BE27" s="70"/>
      <c r="BF27" s="70" t="s">
        <v>112</v>
      </c>
      <c r="BG27" s="70" t="s">
        <v>117</v>
      </c>
      <c r="BH27" s="70" t="s">
        <v>117</v>
      </c>
      <c r="BI27" s="70" t="s">
        <v>117</v>
      </c>
      <c r="BJ27" s="80">
        <v>0</v>
      </c>
      <c r="BK27" s="60"/>
      <c r="BL27" s="59"/>
      <c r="BM27" s="70">
        <v>0</v>
      </c>
      <c r="BN27" s="70">
        <v>0</v>
      </c>
      <c r="BO27" s="59"/>
      <c r="BP27" s="70">
        <v>0</v>
      </c>
      <c r="BQ27" s="75">
        <v>0</v>
      </c>
      <c r="BR27" s="59"/>
      <c r="BS27" s="76">
        <v>2.6200000000000001E-2</v>
      </c>
      <c r="BT27" s="62"/>
      <c r="BU27" s="76">
        <v>0.02</v>
      </c>
      <c r="BV27" s="70">
        <v>0</v>
      </c>
      <c r="BW27" s="95">
        <v>3.0000000000000001E-3</v>
      </c>
      <c r="BX27" s="70">
        <v>0</v>
      </c>
      <c r="BY27" s="60"/>
      <c r="BZ27" s="60"/>
      <c r="CA27" s="93">
        <f t="shared" si="1"/>
        <v>44651</v>
      </c>
      <c r="CB27" s="59"/>
      <c r="CC27" s="59"/>
      <c r="CD27" s="59"/>
      <c r="CE27" s="75"/>
      <c r="CF27" s="78" t="str">
        <f>IFERROR(_xlfn.XLOOKUP($CR27,'[4]Liste Fonds'!C:C,'[4]Liste Fonds'!Z:Z),99.99)</f>
        <v/>
      </c>
      <c r="CG27" s="65"/>
      <c r="CH27" s="65"/>
      <c r="CI27" s="79" t="str">
        <f>IFERROR(_xlfn.XLOOKUP($CR27,'[4]Liste Fonds'!C:C,'[4]Liste Fonds'!AA:AA),99.99)</f>
        <v/>
      </c>
      <c r="CJ27" s="79"/>
      <c r="CK27" s="79" t="str">
        <f>IFERROR(_xlfn.XLOOKUP($CR27,'[4]Liste Fonds'!C:C,'[4]Liste Fonds'!AB:AB),99.99)</f>
        <v/>
      </c>
      <c r="CL27" s="80"/>
      <c r="CM27" s="45" t="str">
        <f>IFERROR(IF(_xlfn.XLOOKUP(CR27,'[4]Liste Fonds'!C:C,'[4]Liste Fonds'!K:K)="",EDATE(CN27,-12)+1,_xlfn.XLOOKUP(CR27,'[4]Liste Fonds'!C:C,'[4]Liste Fonds'!K:K)),"")</f>
        <v/>
      </c>
      <c r="CN27" s="45" t="str">
        <f>IFERROR(_xlfn.XLOOKUP(CR27,'[4]Liste Fonds'!C:C,'[4]Liste Fonds'!J:J),"")</f>
        <v/>
      </c>
      <c r="CO27" s="46"/>
      <c r="CP27" s="46"/>
      <c r="CR27" s="82" t="s">
        <v>186</v>
      </c>
    </row>
    <row r="28" spans="1:98" x14ac:dyDescent="0.25">
      <c r="BI28"/>
      <c r="BK28"/>
      <c r="BX28"/>
    </row>
    <row r="29" spans="1:98" x14ac:dyDescent="0.25">
      <c r="CM29" s="96" t="s">
        <v>187</v>
      </c>
    </row>
  </sheetData>
  <autoFilter ref="A3:CT25" xr:uid="{00000000-0001-0000-0000-000000000000}"/>
  <mergeCells count="5">
    <mergeCell ref="A1:H1"/>
    <mergeCell ref="I1:AD1"/>
    <mergeCell ref="AE1:BI1"/>
    <mergeCell ref="BJ1:CA1"/>
    <mergeCell ref="CB1:CP1"/>
  </mergeCells>
  <hyperlinks>
    <hyperlink ref="D4" r:id="rId1" xr:uid="{493CB022-5F90-4F91-83FC-C2FFAE739E0A}"/>
    <hyperlink ref="D5:D24" r:id="rId2" display="INFO@NEXTSTAGE.COM" xr:uid="{ABF3FCC9-A09C-4D22-8673-D9757C0AEE63}"/>
    <hyperlink ref="D25" r:id="rId3" xr:uid="{348E2B07-4562-44B7-9B27-0156F4F84582}"/>
    <hyperlink ref="D16" r:id="rId4" xr:uid="{E4896F5D-88B8-4516-A335-12705EC829CF}"/>
    <hyperlink ref="D26" r:id="rId5" xr:uid="{607CF351-9807-4A51-AA4D-5585D6270468}"/>
    <hyperlink ref="D27" r:id="rId6" xr:uid="{81EC998B-2463-4954-828C-39CE006F9795}"/>
  </hyperlinks>
  <pageMargins left="0.7" right="0.7" top="0.75" bottom="0.75" header="0.3" footer="0.3"/>
  <pageSetup paperSize="8" scale="15" orientation="landscape" r:id="rId7"/>
  <headerFooter alignWithMargins="0"/>
  <legacy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087533B87DD4494DC0AA0D9FDE992" ma:contentTypeVersion="16" ma:contentTypeDescription="Crée un document." ma:contentTypeScope="" ma:versionID="98627751dc35a3a53e194cc07bb94f39">
  <xsd:schema xmlns:xsd="http://www.w3.org/2001/XMLSchema" xmlns:xs="http://www.w3.org/2001/XMLSchema" xmlns:p="http://schemas.microsoft.com/office/2006/metadata/properties" xmlns:ns2="2e638d14-78fc-4ec4-be61-5678d4dd3171" xmlns:ns3="39f4c86b-5df6-4621-9664-cbcf0892c8a7" targetNamespace="http://schemas.microsoft.com/office/2006/metadata/properties" ma:root="true" ma:fieldsID="1dcea00007640f78bd245ae25b770a8b" ns2:_="" ns3:_="">
    <xsd:import namespace="2e638d14-78fc-4ec4-be61-5678d4dd3171"/>
    <xsd:import namespace="39f4c86b-5df6-4621-9664-cbcf0892c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38d14-78fc-4ec4-be61-5678d4dd3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4c86b-5df6-4621-9664-cbcf0892c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2" nillable="true" ma:taxonomy="true" ma:internalName="TaxKeywordTaxHTField" ma:taxonomyFieldName="TaxKeyword" ma:displayName="Mots clés d’entreprise" ma:fieldId="{23f27201-bee3-471e-b2e7-b64fd8b7ca38}" ma:taxonomyMulti="true" ma:sspId="492809f2-23db-41a9-a122-50cd6a21822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91d3f9bc-5db3-4830-b104-7d464988462a}" ma:internalName="TaxCatchAll" ma:showField="CatchAllData" ma:web="39f4c86b-5df6-4621-9664-cbcf0892c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f4c86b-5df6-4621-9664-cbcf0892c8a7" xsi:nil="true"/>
    <TaxKeywordTaxHTField xmlns="39f4c86b-5df6-4621-9664-cbcf0892c8a7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51A496D3-B88F-45B6-A426-EA8D3246A4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867F8-0291-4F80-B598-870B7D30C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38d14-78fc-4ec4-be61-5678d4dd3171"/>
    <ds:schemaRef ds:uri="39f4c86b-5df6-4621-9664-cbcf0892c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D0964D-5B1F-4A55-9F0B-EB90F3E84945}">
  <ds:schemaRefs>
    <ds:schemaRef ds:uri="http://schemas.microsoft.com/office/2006/metadata/properties"/>
    <ds:schemaRef ds:uri="http://schemas.microsoft.com/office/infopath/2007/PartnerControls"/>
    <ds:schemaRef ds:uri="39f4c86b-5df6-4621-9664-cbcf0892c8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 EMT - Frais Ex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Jérome BEVIERRE</dc:creator>
  <cp:lastModifiedBy>Mame Dié DIOKHANE</cp:lastModifiedBy>
  <dcterms:created xsi:type="dcterms:W3CDTF">2022-03-31T13:12:13Z</dcterms:created>
  <dcterms:modified xsi:type="dcterms:W3CDTF">2022-04-06T08:14:33Z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0x010100AE0087533B87DD4494DC0AA0D9FDE992</vt:lpwstr>
  </property>
  <property fmtid="{D5CDD505-2E9C-101B-9397-08002B2CF9AE}" pid="3" name="TaxKeyword">
    <vt:lpwstr/>
  </property>
</Properties>
</file>